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bookViews>
    <workbookView xWindow="870" yWindow="2070" windowWidth="9240" windowHeight="5985" tabRatio="802" firstSheet="5" activeTab="5"/>
  </bookViews>
  <sheets>
    <sheet name="Instrukce" sheetId="25" state="hidden" r:id="rId1"/>
    <sheet name="Turnaje" sheetId="71" state="hidden" r:id="rId2"/>
    <sheet name="Kluby" sheetId="72" state="hidden" r:id="rId3"/>
    <sheet name="Hraci" sheetId="70" state="hidden" r:id="rId4"/>
    <sheet name="Internet" sheetId="122" state="hidden" r:id="rId5"/>
    <sheet name="Start.listina" sheetId="47" r:id="rId6"/>
    <sheet name="Kvalita turnaje" sheetId="63" state="hidden" r:id="rId7"/>
    <sheet name="Skupiny" sheetId="48" state="hidden" r:id="rId8"/>
    <sheet name="Zápis" sheetId="124" r:id="rId9"/>
    <sheet name="Tisk_skupin" sheetId="117" state="hidden" r:id="rId10"/>
    <sheet name="Sk.A" sheetId="1" r:id="rId11"/>
    <sheet name="Sk.B" sheetId="4" r:id="rId12"/>
    <sheet name="Sk.C" sheetId="5" state="hidden" r:id="rId13"/>
    <sheet name="Sk.D" sheetId="6" state="hidden" r:id="rId14"/>
    <sheet name="Sk.E" sheetId="7" state="hidden" r:id="rId15"/>
    <sheet name="Sk.F" sheetId="8" state="hidden" r:id="rId16"/>
    <sheet name="Sk.G" sheetId="9" state="hidden" r:id="rId17"/>
    <sheet name="Sk.H" sheetId="10" state="hidden" r:id="rId18"/>
    <sheet name="Sk.I" sheetId="108" state="hidden" r:id="rId19"/>
    <sheet name="Sk.J" sheetId="107" state="hidden" r:id="rId20"/>
    <sheet name="Sk.K" sheetId="106" state="hidden" r:id="rId21"/>
    <sheet name="Sk.L" sheetId="105" state="hidden" r:id="rId22"/>
    <sheet name="Sk.M" sheetId="104" state="hidden" r:id="rId23"/>
    <sheet name="Sk.N" sheetId="103" state="hidden" r:id="rId24"/>
    <sheet name="Sk.O" sheetId="102" state="hidden" r:id="rId25"/>
    <sheet name="Sk.P" sheetId="101" state="hidden" r:id="rId26"/>
    <sheet name="Sk.Q" sheetId="100" state="hidden" r:id="rId27"/>
    <sheet name="Sk.R" sheetId="99" state="hidden" r:id="rId28"/>
    <sheet name="Sk.S" sheetId="98" state="hidden" r:id="rId29"/>
    <sheet name="Sk.T" sheetId="97" state="hidden" r:id="rId30"/>
    <sheet name="Sk.U" sheetId="96" state="hidden" r:id="rId31"/>
    <sheet name="Sk.V" sheetId="95" state="hidden" r:id="rId32"/>
    <sheet name="Sk.W" sheetId="94" state="hidden" r:id="rId33"/>
    <sheet name="Sk.X" sheetId="93" state="hidden" r:id="rId34"/>
    <sheet name="Sk.Y" sheetId="92" state="hidden" r:id="rId35"/>
    <sheet name="Sk.Z" sheetId="91" state="hidden" r:id="rId36"/>
    <sheet name="Sk.AA" sheetId="90" state="hidden" r:id="rId37"/>
    <sheet name="Sk.AB" sheetId="89" state="hidden" r:id="rId38"/>
    <sheet name="Sk.AC" sheetId="88" state="hidden" r:id="rId39"/>
    <sheet name="Sk.AD" sheetId="87" state="hidden" r:id="rId40"/>
    <sheet name="Sk.AE" sheetId="86" state="hidden" r:id="rId41"/>
    <sheet name="Sk.AF" sheetId="85" state="hidden" r:id="rId42"/>
    <sheet name="Výsledky_skupin" sheetId="50" state="hidden" r:id="rId43"/>
    <sheet name="Postupy" sheetId="49" state="hidden" r:id="rId44"/>
    <sheet name="Hřiště" sheetId="123" state="hidden" r:id="rId45"/>
    <sheet name="KO64" sheetId="59" state="hidden" r:id="rId46"/>
    <sheet name="KO32" sheetId="109" state="hidden" r:id="rId47"/>
    <sheet name="KO16" sheetId="110" state="hidden" r:id="rId48"/>
    <sheet name="Dohrávka_9-16" sheetId="56" state="hidden" r:id="rId49"/>
    <sheet name="KO8" sheetId="121" state="hidden" r:id="rId50"/>
    <sheet name="Dohrávka_5-8" sheetId="55" state="hidden"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A2" i="63" l="1"/>
  <c r="E1028" i="61"/>
  <c r="D1028" i="61"/>
  <c r="C1028" i="61"/>
  <c r="B1028" i="61"/>
  <c r="E1027" i="61"/>
  <c r="D1027" i="61"/>
  <c r="C1027" i="61"/>
  <c r="B1027" i="61"/>
  <c r="E1026" i="61"/>
  <c r="D1026" i="61"/>
  <c r="C1026" i="61"/>
  <c r="B1026" i="61"/>
  <c r="A1025" i="61"/>
  <c r="H1025" i="61" s="1"/>
  <c r="I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s="1"/>
  <c r="H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H1009" i="61" s="1"/>
  <c r="I1009" i="6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I1001" i="61" s="1"/>
  <c r="H1001" i="6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H993" i="61" s="1"/>
  <c r="I993" i="61"/>
  <c r="E993" i="61"/>
  <c r="D993" i="61"/>
  <c r="C993" i="61"/>
  <c r="B993" i="61"/>
  <c r="E992" i="61"/>
  <c r="D992" i="61"/>
  <c r="C992" i="61"/>
  <c r="B992" i="61"/>
  <c r="E991" i="61"/>
  <c r="D991" i="61"/>
  <c r="C991" i="61"/>
  <c r="B991" i="61"/>
  <c r="E990" i="61"/>
  <c r="D990" i="61"/>
  <c r="C990" i="61"/>
  <c r="B990" i="61"/>
  <c r="A989" i="61"/>
  <c r="I989" i="61"/>
  <c r="H989" i="61"/>
  <c r="E989" i="61"/>
  <c r="D989" i="61"/>
  <c r="C989" i="61"/>
  <c r="B989" i="61"/>
  <c r="E988" i="61"/>
  <c r="D988" i="61"/>
  <c r="C988" i="61"/>
  <c r="B988" i="61"/>
  <c r="E987" i="61"/>
  <c r="D987" i="61"/>
  <c r="C987" i="61"/>
  <c r="B987" i="61"/>
  <c r="E986" i="61"/>
  <c r="D986" i="61"/>
  <c r="C986" i="61"/>
  <c r="B986" i="61"/>
  <c r="A985" i="61"/>
  <c r="I985" i="61" s="1"/>
  <c r="H985" i="6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H977" i="61" s="1"/>
  <c r="I977" i="61"/>
  <c r="E977" i="61"/>
  <c r="D977" i="61"/>
  <c r="C977" i="61"/>
  <c r="B977" i="61"/>
  <c r="E976" i="61"/>
  <c r="D976" i="61"/>
  <c r="C976" i="61"/>
  <c r="B976" i="61"/>
  <c r="E975" i="61"/>
  <c r="D975" i="61"/>
  <c r="C975" i="61"/>
  <c r="B975" i="61"/>
  <c r="E974" i="61"/>
  <c r="D974" i="61"/>
  <c r="C974" i="61"/>
  <c r="B974" i="61"/>
  <c r="A973" i="61"/>
  <c r="I973" i="61"/>
  <c r="H973" i="61"/>
  <c r="E973" i="61"/>
  <c r="D973" i="61"/>
  <c r="C973" i="61"/>
  <c r="B973" i="61"/>
  <c r="E972" i="61"/>
  <c r="D972" i="61"/>
  <c r="C972" i="61"/>
  <c r="B972" i="61"/>
  <c r="E971" i="61"/>
  <c r="D971" i="61"/>
  <c r="C971" i="61"/>
  <c r="B971" i="61"/>
  <c r="E970" i="61"/>
  <c r="D970" i="61"/>
  <c r="C970" i="61"/>
  <c r="B970" i="61"/>
  <c r="A969" i="61"/>
  <c r="I969" i="61" s="1"/>
  <c r="H969" i="6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H961" i="61" s="1"/>
  <c r="I961" i="6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I953" i="61" s="1"/>
  <c r="H953" i="6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H945" i="61" s="1"/>
  <c r="I945" i="6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I937" i="61" s="1"/>
  <c r="H937" i="6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H929" i="61" s="1"/>
  <c r="I929" i="6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I921" i="61" s="1"/>
  <c r="H921" i="6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H913" i="61" s="1"/>
  <c r="I913" i="61"/>
  <c r="E913" i="61"/>
  <c r="D913" i="61"/>
  <c r="C913" i="61"/>
  <c r="B913" i="61"/>
  <c r="E912" i="61"/>
  <c r="D912" i="61"/>
  <c r="C912" i="61"/>
  <c r="B912" i="61"/>
  <c r="E911" i="61"/>
  <c r="D911" i="61"/>
  <c r="C911" i="61"/>
  <c r="B911" i="61"/>
  <c r="E910" i="61"/>
  <c r="D910" i="61"/>
  <c r="C910" i="61"/>
  <c r="B910" i="61"/>
  <c r="A909" i="61"/>
  <c r="I909" i="61"/>
  <c r="H909" i="61"/>
  <c r="E909" i="61"/>
  <c r="D909" i="61"/>
  <c r="C909" i="61"/>
  <c r="B909" i="61"/>
  <c r="E908" i="61"/>
  <c r="D908" i="61"/>
  <c r="C908" i="61"/>
  <c r="B908" i="61"/>
  <c r="E907" i="61"/>
  <c r="D907" i="61"/>
  <c r="C907" i="61"/>
  <c r="B907" i="61"/>
  <c r="E906" i="61"/>
  <c r="D906" i="61"/>
  <c r="C906" i="61"/>
  <c r="B906" i="61"/>
  <c r="A905" i="61"/>
  <c r="I905" i="61" s="1"/>
  <c r="H905" i="6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H897" i="61" s="1"/>
  <c r="I897" i="6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I889" i="61" s="1"/>
  <c r="H889" i="6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H881" i="61" s="1"/>
  <c r="I881" i="6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I873" i="61" s="1"/>
  <c r="H873" i="6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H865" i="61" s="1"/>
  <c r="I865" i="6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I857" i="61" s="1"/>
  <c r="H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H849" i="61" s="1"/>
  <c r="I849" i="61"/>
  <c r="E849" i="61"/>
  <c r="D849" i="61"/>
  <c r="C849" i="61"/>
  <c r="B849" i="61"/>
  <c r="E848" i="61"/>
  <c r="D848" i="61"/>
  <c r="C848" i="61"/>
  <c r="B848" i="61"/>
  <c r="E847" i="61"/>
  <c r="D847" i="61"/>
  <c r="C847" i="61"/>
  <c r="B847" i="61"/>
  <c r="E846" i="61"/>
  <c r="D846" i="61"/>
  <c r="C846" i="61"/>
  <c r="B846" i="61"/>
  <c r="A845" i="61"/>
  <c r="I845" i="61"/>
  <c r="H845" i="61"/>
  <c r="E845" i="61"/>
  <c r="D845" i="61"/>
  <c r="C845" i="61"/>
  <c r="B845" i="61"/>
  <c r="E844" i="61"/>
  <c r="D844" i="61"/>
  <c r="C844" i="61"/>
  <c r="B844" i="61"/>
  <c r="E843" i="61"/>
  <c r="D843" i="61"/>
  <c r="C843" i="61"/>
  <c r="B843" i="61"/>
  <c r="E842" i="61"/>
  <c r="D842" i="61"/>
  <c r="C842" i="61"/>
  <c r="B842" i="61"/>
  <c r="A841" i="61"/>
  <c r="I841" i="61" s="1"/>
  <c r="H841" i="6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H833" i="61" s="1"/>
  <c r="I833" i="6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I825" i="61" s="1"/>
  <c r="H825" i="6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H817" i="61" s="1"/>
  <c r="I817" i="6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I809" i="61" s="1"/>
  <c r="H809" i="6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H801" i="61" s="1"/>
  <c r="I801" i="61"/>
  <c r="E801" i="61"/>
  <c r="D801" i="61"/>
  <c r="C801" i="61"/>
  <c r="B801" i="61"/>
  <c r="E800" i="61"/>
  <c r="D800" i="61"/>
  <c r="C800" i="61"/>
  <c r="B800" i="61"/>
  <c r="E799" i="61"/>
  <c r="D799" i="61"/>
  <c r="C799" i="61"/>
  <c r="B799" i="61"/>
  <c r="E798" i="61"/>
  <c r="D798" i="61"/>
  <c r="C798" i="61"/>
  <c r="B798" i="61"/>
  <c r="A797" i="61"/>
  <c r="I797" i="61"/>
  <c r="H797" i="61"/>
  <c r="E797" i="61"/>
  <c r="D797" i="61"/>
  <c r="C797" i="61"/>
  <c r="B797" i="61"/>
  <c r="E796" i="61"/>
  <c r="D796" i="61"/>
  <c r="C796" i="61"/>
  <c r="B796" i="61"/>
  <c r="E795" i="61"/>
  <c r="D795" i="61"/>
  <c r="C795" i="61"/>
  <c r="B795" i="61"/>
  <c r="E794" i="61"/>
  <c r="D794" i="61"/>
  <c r="C794" i="61"/>
  <c r="B794" i="61"/>
  <c r="A793" i="61"/>
  <c r="I793" i="61" s="1"/>
  <c r="H793" i="6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H785" i="61" s="1"/>
  <c r="I785" i="61"/>
  <c r="E785" i="61"/>
  <c r="D785" i="61"/>
  <c r="C785" i="61"/>
  <c r="B785" i="61"/>
  <c r="E784" i="61"/>
  <c r="D784" i="61"/>
  <c r="C784" i="61"/>
  <c r="B784" i="61"/>
  <c r="E783" i="61"/>
  <c r="D783" i="61"/>
  <c r="C783" i="61"/>
  <c r="B783" i="61"/>
  <c r="E782" i="61"/>
  <c r="D782" i="61"/>
  <c r="C782" i="61"/>
  <c r="B782" i="61"/>
  <c r="A781" i="61"/>
  <c r="I781" i="61"/>
  <c r="H781" i="61"/>
  <c r="E781" i="61"/>
  <c r="D781" i="61"/>
  <c r="C781" i="61"/>
  <c r="B781" i="61"/>
  <c r="E780" i="61"/>
  <c r="D780" i="61"/>
  <c r="C780" i="61"/>
  <c r="B780" i="61"/>
  <c r="E779" i="61"/>
  <c r="D779" i="61"/>
  <c r="C779" i="61"/>
  <c r="B779" i="61"/>
  <c r="E778" i="61"/>
  <c r="D778" i="61"/>
  <c r="C778" i="61"/>
  <c r="B778" i="61"/>
  <c r="A777" i="61"/>
  <c r="I777" i="61" s="1"/>
  <c r="H777" i="6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H769" i="61" s="1"/>
  <c r="I769" i="6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I761" i="61" s="1"/>
  <c r="H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H753" i="61" s="1"/>
  <c r="I753" i="61"/>
  <c r="E753" i="61"/>
  <c r="D753" i="61"/>
  <c r="C753" i="61"/>
  <c r="B753" i="61"/>
  <c r="E752" i="61"/>
  <c r="D752" i="61"/>
  <c r="C752" i="61"/>
  <c r="B752" i="61"/>
  <c r="E751" i="61"/>
  <c r="D751" i="61"/>
  <c r="C751" i="61"/>
  <c r="B751" i="61"/>
  <c r="E750" i="61"/>
  <c r="D750" i="61"/>
  <c r="C750" i="61"/>
  <c r="B750" i="61"/>
  <c r="A749" i="61"/>
  <c r="I749" i="61"/>
  <c r="H749" i="61"/>
  <c r="E749" i="61"/>
  <c r="D749" i="61"/>
  <c r="C749" i="61"/>
  <c r="B749" i="61"/>
  <c r="E748" i="61"/>
  <c r="D748" i="61"/>
  <c r="C748" i="61"/>
  <c r="B748" i="61"/>
  <c r="E747" i="61"/>
  <c r="D747" i="61"/>
  <c r="C747" i="61"/>
  <c r="B747" i="61"/>
  <c r="E746" i="61"/>
  <c r="D746" i="61"/>
  <c r="C746" i="61"/>
  <c r="B746" i="61"/>
  <c r="A745" i="61"/>
  <c r="I745" i="61" s="1"/>
  <c r="H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H737" i="61" s="1"/>
  <c r="I737" i="6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I729" i="61" s="1"/>
  <c r="H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H721" i="61" s="1"/>
  <c r="I721" i="6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I713" i="61" s="1"/>
  <c r="H713" i="6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H705" i="61" s="1"/>
  <c r="I705" i="61"/>
  <c r="E705" i="61"/>
  <c r="D705" i="61"/>
  <c r="C705" i="61"/>
  <c r="B705" i="61"/>
  <c r="E704" i="61"/>
  <c r="D704" i="61"/>
  <c r="C704" i="61"/>
  <c r="B704" i="61"/>
  <c r="E703" i="61"/>
  <c r="D703" i="61"/>
  <c r="C703" i="61"/>
  <c r="B703" i="61"/>
  <c r="E702" i="61"/>
  <c r="D702" i="61"/>
  <c r="C702" i="61"/>
  <c r="B702" i="61"/>
  <c r="A701" i="61"/>
  <c r="I701" i="61"/>
  <c r="H701" i="61"/>
  <c r="E701" i="61"/>
  <c r="D701" i="61"/>
  <c r="C701" i="61"/>
  <c r="B701" i="61"/>
  <c r="E700" i="61"/>
  <c r="D700" i="61"/>
  <c r="C700" i="61"/>
  <c r="B700" i="61"/>
  <c r="E699" i="61"/>
  <c r="D699" i="61"/>
  <c r="C699" i="61"/>
  <c r="B699" i="61"/>
  <c r="E698" i="61"/>
  <c r="D698" i="61"/>
  <c r="C698" i="61"/>
  <c r="B698" i="61"/>
  <c r="A697" i="61"/>
  <c r="I697" i="61" s="1"/>
  <c r="H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H689" i="61" s="1"/>
  <c r="I689" i="6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s="1"/>
  <c r="H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H673" i="61" s="1"/>
  <c r="I673" i="61"/>
  <c r="E673" i="61"/>
  <c r="D673" i="61"/>
  <c r="C673" i="61"/>
  <c r="B673" i="61"/>
  <c r="E672" i="61"/>
  <c r="D672" i="61"/>
  <c r="C672" i="61"/>
  <c r="B672" i="61"/>
  <c r="E671" i="61"/>
  <c r="D671" i="61"/>
  <c r="C671" i="61"/>
  <c r="B671" i="61"/>
  <c r="E670" i="61"/>
  <c r="D670" i="61"/>
  <c r="C670" i="61"/>
  <c r="B670" i="61"/>
  <c r="A669" i="61"/>
  <c r="I669" i="61"/>
  <c r="H669" i="61"/>
  <c r="E669" i="61"/>
  <c r="D669" i="61"/>
  <c r="C669" i="61"/>
  <c r="B669" i="61"/>
  <c r="E668" i="61"/>
  <c r="D668" i="61"/>
  <c r="C668" i="61"/>
  <c r="B668" i="61"/>
  <c r="E667" i="61"/>
  <c r="D667" i="61"/>
  <c r="C667" i="61"/>
  <c r="B667" i="61"/>
  <c r="E666" i="61"/>
  <c r="D666" i="61"/>
  <c r="C666" i="61"/>
  <c r="B666" i="61"/>
  <c r="A665" i="61"/>
  <c r="I665" i="61" s="1"/>
  <c r="H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H657" i="61" s="1"/>
  <c r="I657" i="6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I649" i="61" s="1"/>
  <c r="H649" i="6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H641" i="61" s="1"/>
  <c r="I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I633" i="61" s="1"/>
  <c r="H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H625" i="61" s="1"/>
  <c r="I625" i="61"/>
  <c r="E625" i="61"/>
  <c r="D625" i="61"/>
  <c r="C625" i="61"/>
  <c r="B625" i="61"/>
  <c r="E624" i="61"/>
  <c r="D624" i="61"/>
  <c r="C624" i="61"/>
  <c r="B624" i="61"/>
  <c r="E623" i="61"/>
  <c r="D623" i="61"/>
  <c r="C623" i="61"/>
  <c r="B623" i="61"/>
  <c r="E622" i="61"/>
  <c r="D622" i="61"/>
  <c r="C622" i="61"/>
  <c r="B622" i="61"/>
  <c r="A621" i="61"/>
  <c r="I621" i="61"/>
  <c r="H621" i="61"/>
  <c r="E621" i="61"/>
  <c r="D621" i="61"/>
  <c r="C621" i="61"/>
  <c r="B621" i="61"/>
  <c r="E620" i="61"/>
  <c r="D620" i="61"/>
  <c r="C620" i="61"/>
  <c r="B620" i="61"/>
  <c r="E619" i="61"/>
  <c r="D619" i="61"/>
  <c r="C619" i="61"/>
  <c r="B619" i="61"/>
  <c r="E618" i="61"/>
  <c r="D618" i="61"/>
  <c r="C618" i="61"/>
  <c r="B618" i="61"/>
  <c r="A617" i="61"/>
  <c r="I617" i="61" s="1"/>
  <c r="H617" i="6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H609" i="61" s="1"/>
  <c r="I609" i="61"/>
  <c r="E609" i="61"/>
  <c r="D609" i="61"/>
  <c r="C609" i="61"/>
  <c r="B609" i="61"/>
  <c r="E608" i="61"/>
  <c r="D608" i="61"/>
  <c r="C608" i="61"/>
  <c r="B608" i="61"/>
  <c r="E607" i="61"/>
  <c r="D607" i="61"/>
  <c r="C607" i="61"/>
  <c r="B607" i="61"/>
  <c r="E606" i="61"/>
  <c r="D606" i="61"/>
  <c r="C606" i="61"/>
  <c r="B606" i="61"/>
  <c r="A605" i="61"/>
  <c r="I605" i="61"/>
  <c r="H605" i="61"/>
  <c r="E605" i="61"/>
  <c r="D605" i="61"/>
  <c r="C605" i="61"/>
  <c r="B605" i="61"/>
  <c r="E604" i="61"/>
  <c r="D604" i="61"/>
  <c r="C604" i="61"/>
  <c r="B604" i="61"/>
  <c r="E603" i="61"/>
  <c r="D603" i="61"/>
  <c r="C603" i="61"/>
  <c r="B603" i="61"/>
  <c r="E602" i="61"/>
  <c r="D602" i="61"/>
  <c r="C602" i="61"/>
  <c r="B602" i="61"/>
  <c r="A601" i="61"/>
  <c r="I601" i="61" s="1"/>
  <c r="H601" i="6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H593" i="61" s="1"/>
  <c r="I593" i="6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I585" i="61" s="1"/>
  <c r="H585" i="61"/>
  <c r="E585" i="61"/>
  <c r="D585" i="61"/>
  <c r="C585" i="61"/>
  <c r="B585" i="61"/>
  <c r="E584" i="61"/>
  <c r="D584" i="61"/>
  <c r="C584" i="61"/>
  <c r="B584" i="61"/>
  <c r="E583" i="61"/>
  <c r="D583" i="61"/>
  <c r="C583" i="61"/>
  <c r="B583" i="61"/>
  <c r="E582" i="61"/>
  <c r="D582" i="61"/>
  <c r="C582" i="61"/>
  <c r="B582" i="61"/>
  <c r="A581" i="61"/>
  <c r="E581" i="61"/>
  <c r="D581" i="61"/>
  <c r="C581" i="61"/>
  <c r="B581" i="61"/>
  <c r="E580" i="61"/>
  <c r="D580" i="61"/>
  <c r="C580" i="61"/>
  <c r="B580" i="61"/>
  <c r="E579" i="61"/>
  <c r="D579" i="61"/>
  <c r="C579" i="61"/>
  <c r="B579" i="61"/>
  <c r="E578" i="61"/>
  <c r="D578" i="61"/>
  <c r="C578" i="61"/>
  <c r="B578" i="61"/>
  <c r="A577" i="61"/>
  <c r="I577" i="61" s="1"/>
  <c r="H577" i="61"/>
  <c r="E577" i="61"/>
  <c r="D577" i="61"/>
  <c r="C577" i="61"/>
  <c r="B577" i="61"/>
  <c r="E576" i="61"/>
  <c r="D576" i="61"/>
  <c r="C576" i="61"/>
  <c r="B576" i="61"/>
  <c r="E575" i="61"/>
  <c r="D575" i="61"/>
  <c r="C575" i="61"/>
  <c r="B575" i="61"/>
  <c r="E574" i="61"/>
  <c r="D574" i="61"/>
  <c r="C574" i="61"/>
  <c r="B574" i="61"/>
  <c r="A573" i="61"/>
  <c r="E573" i="61"/>
  <c r="D573" i="61"/>
  <c r="C573" i="61"/>
  <c r="B573" i="61"/>
  <c r="E572" i="61"/>
  <c r="D572" i="61"/>
  <c r="C572" i="61"/>
  <c r="B572" i="61"/>
  <c r="E571" i="61"/>
  <c r="D571" i="61"/>
  <c r="C571" i="61"/>
  <c r="B571" i="61"/>
  <c r="E570" i="61"/>
  <c r="D570" i="61"/>
  <c r="C570" i="61"/>
  <c r="B570" i="61"/>
  <c r="A569" i="61"/>
  <c r="H569" i="61" s="1"/>
  <c r="I569" i="61"/>
  <c r="E569" i="61"/>
  <c r="D569" i="61"/>
  <c r="C569" i="61"/>
  <c r="B569" i="61"/>
  <c r="E568" i="61"/>
  <c r="D568" i="61"/>
  <c r="C568" i="61"/>
  <c r="B568" i="61"/>
  <c r="E567" i="61"/>
  <c r="D567" i="61"/>
  <c r="C567" i="61"/>
  <c r="B567" i="61"/>
  <c r="E566" i="61"/>
  <c r="D566" i="61"/>
  <c r="C566" i="61"/>
  <c r="B566" i="61"/>
  <c r="A565" i="61"/>
  <c r="E565" i="61"/>
  <c r="D565" i="61"/>
  <c r="C565" i="61"/>
  <c r="B565" i="61"/>
  <c r="E564" i="61"/>
  <c r="D564" i="61"/>
  <c r="C564" i="61"/>
  <c r="B564" i="61"/>
  <c r="E563" i="61"/>
  <c r="D563" i="61"/>
  <c r="C563" i="61"/>
  <c r="B563" i="61"/>
  <c r="E562" i="61"/>
  <c r="D562" i="61"/>
  <c r="C562" i="61"/>
  <c r="B562" i="61"/>
  <c r="A561" i="61"/>
  <c r="E561" i="61"/>
  <c r="D561" i="61"/>
  <c r="C561" i="61"/>
  <c r="B561" i="61"/>
  <c r="E560" i="61"/>
  <c r="D560" i="61"/>
  <c r="C560" i="61"/>
  <c r="B560" i="61"/>
  <c r="E559" i="61"/>
  <c r="D559" i="61"/>
  <c r="C559" i="61"/>
  <c r="B559" i="61"/>
  <c r="E558" i="61"/>
  <c r="D558" i="61"/>
  <c r="C558" i="61"/>
  <c r="B558" i="61"/>
  <c r="A557" i="61"/>
  <c r="I557" i="61"/>
  <c r="H557" i="61"/>
  <c r="E557" i="61"/>
  <c r="D557" i="61"/>
  <c r="C557" i="61"/>
  <c r="B557" i="61"/>
  <c r="E556" i="61"/>
  <c r="D556" i="61"/>
  <c r="C556" i="61"/>
  <c r="B556" i="61"/>
  <c r="E555" i="61"/>
  <c r="D555" i="61"/>
  <c r="C555" i="61"/>
  <c r="B555" i="61"/>
  <c r="E554" i="61"/>
  <c r="D554" i="61"/>
  <c r="C554" i="61"/>
  <c r="B554" i="61"/>
  <c r="A553" i="61"/>
  <c r="I553" i="61" s="1"/>
  <c r="H553" i="61"/>
  <c r="E553" i="61"/>
  <c r="D553" i="61"/>
  <c r="C553" i="61"/>
  <c r="B553" i="61"/>
  <c r="E552" i="61"/>
  <c r="D552" i="61"/>
  <c r="C552" i="61"/>
  <c r="B552" i="61"/>
  <c r="E551" i="61"/>
  <c r="D551" i="61"/>
  <c r="C551" i="61"/>
  <c r="B551" i="61"/>
  <c r="E550" i="61"/>
  <c r="D550" i="61"/>
  <c r="C550" i="61"/>
  <c r="B550" i="61"/>
  <c r="A549" i="61"/>
  <c r="E549" i="61"/>
  <c r="D549" i="61"/>
  <c r="C549" i="61"/>
  <c r="B549" i="61"/>
  <c r="E548" i="61"/>
  <c r="D548" i="61"/>
  <c r="C548" i="61"/>
  <c r="B548" i="61"/>
  <c r="E547" i="61"/>
  <c r="D547" i="61"/>
  <c r="C547" i="61"/>
  <c r="B547" i="61"/>
  <c r="E546" i="61"/>
  <c r="D546" i="61"/>
  <c r="C546" i="61"/>
  <c r="B546" i="61"/>
  <c r="A545" i="61"/>
  <c r="I545" i="61" s="1"/>
  <c r="H545" i="61"/>
  <c r="E545" i="61"/>
  <c r="D545" i="61"/>
  <c r="C545" i="61"/>
  <c r="B545" i="61"/>
  <c r="E544" i="61"/>
  <c r="D544" i="61"/>
  <c r="C544" i="61"/>
  <c r="B544" i="61"/>
  <c r="E543" i="61"/>
  <c r="D543" i="61"/>
  <c r="C543" i="61"/>
  <c r="B543" i="61"/>
  <c r="E542" i="61"/>
  <c r="D542" i="61"/>
  <c r="C542" i="61"/>
  <c r="B542" i="61"/>
  <c r="A541" i="61"/>
  <c r="E541" i="61"/>
  <c r="D541" i="61"/>
  <c r="C541" i="61"/>
  <c r="B541" i="61"/>
  <c r="E540" i="61"/>
  <c r="D540" i="61"/>
  <c r="C540" i="61"/>
  <c r="B540" i="61"/>
  <c r="E539" i="61"/>
  <c r="D539" i="61"/>
  <c r="C539" i="61"/>
  <c r="B539" i="61"/>
  <c r="E538" i="61"/>
  <c r="D538" i="61"/>
  <c r="C538" i="61"/>
  <c r="B538" i="61"/>
  <c r="A537" i="61"/>
  <c r="H537" i="61" s="1"/>
  <c r="I537" i="61"/>
  <c r="E537" i="61"/>
  <c r="D537" i="61"/>
  <c r="C537" i="61"/>
  <c r="B537" i="61"/>
  <c r="E536" i="61"/>
  <c r="D536" i="61"/>
  <c r="C536" i="61"/>
  <c r="B536" i="61"/>
  <c r="E535" i="61"/>
  <c r="D535" i="61"/>
  <c r="C535" i="61"/>
  <c r="B535" i="61"/>
  <c r="E534" i="61"/>
  <c r="D534" i="61"/>
  <c r="C534" i="61"/>
  <c r="B534" i="61"/>
  <c r="A533" i="61"/>
  <c r="E533" i="61"/>
  <c r="D533" i="61"/>
  <c r="C533" i="61"/>
  <c r="B533" i="61"/>
  <c r="E532" i="61"/>
  <c r="D532" i="61"/>
  <c r="C532" i="61"/>
  <c r="B532" i="61"/>
  <c r="E531" i="61"/>
  <c r="D531" i="61"/>
  <c r="C531" i="61"/>
  <c r="B531" i="61"/>
  <c r="E530" i="61"/>
  <c r="D530" i="61"/>
  <c r="C530" i="61"/>
  <c r="B530" i="61"/>
  <c r="A529" i="61"/>
  <c r="H529" i="61" s="1"/>
  <c r="E529" i="61"/>
  <c r="D529" i="61"/>
  <c r="C529" i="61"/>
  <c r="B529" i="61"/>
  <c r="E528" i="61"/>
  <c r="D528" i="61"/>
  <c r="C528" i="61"/>
  <c r="B528" i="61"/>
  <c r="E527" i="61"/>
  <c r="D527" i="61"/>
  <c r="C527" i="61"/>
  <c r="B527" i="61"/>
  <c r="E526" i="61"/>
  <c r="D526" i="61"/>
  <c r="C526" i="61"/>
  <c r="B526" i="61"/>
  <c r="A525" i="61"/>
  <c r="I525" i="61"/>
  <c r="H525" i="61"/>
  <c r="E525" i="61"/>
  <c r="D525" i="61"/>
  <c r="C525" i="61"/>
  <c r="B525" i="61"/>
  <c r="E524" i="61"/>
  <c r="D524" i="61"/>
  <c r="C524" i="61"/>
  <c r="B524" i="61"/>
  <c r="E523" i="61"/>
  <c r="D523" i="61"/>
  <c r="C523" i="61"/>
  <c r="B523" i="61"/>
  <c r="E522" i="61"/>
  <c r="D522" i="61"/>
  <c r="C522" i="61"/>
  <c r="B522" i="61"/>
  <c r="A521" i="61"/>
  <c r="I521" i="61" s="1"/>
  <c r="H521" i="61"/>
  <c r="E521" i="61"/>
  <c r="D521" i="61"/>
  <c r="C521" i="61"/>
  <c r="B521" i="61"/>
  <c r="E520" i="61"/>
  <c r="D520" i="61"/>
  <c r="C520" i="61"/>
  <c r="B520" i="61"/>
  <c r="E519" i="61"/>
  <c r="D519" i="61"/>
  <c r="C519" i="61"/>
  <c r="B519" i="61"/>
  <c r="E518" i="61"/>
  <c r="D518" i="61"/>
  <c r="C518" i="61"/>
  <c r="B518" i="61"/>
  <c r="A517" i="61"/>
  <c r="E517" i="61"/>
  <c r="D517" i="61"/>
  <c r="C517" i="61"/>
  <c r="B517" i="61"/>
  <c r="N1" i="75"/>
  <c r="A193" i="48"/>
  <c r="B193" i="48"/>
  <c r="C193" i="48"/>
  <c r="A11" i="48"/>
  <c r="B11" i="48"/>
  <c r="C11" i="48"/>
  <c r="A12" i="48"/>
  <c r="C12" i="48" s="1"/>
  <c r="B12" i="48"/>
  <c r="A13" i="48"/>
  <c r="C13" i="48" s="1"/>
  <c r="B13" i="48"/>
  <c r="A14" i="48"/>
  <c r="C14" i="48" s="1"/>
  <c r="B14" i="48"/>
  <c r="A15" i="48"/>
  <c r="C15" i="48" s="1"/>
  <c r="B15" i="48"/>
  <c r="A16" i="48"/>
  <c r="C16" i="48" s="1"/>
  <c r="B16" i="48"/>
  <c r="A17" i="48"/>
  <c r="C17" i="48" s="1"/>
  <c r="B17" i="48"/>
  <c r="A18" i="48"/>
  <c r="B18" i="48"/>
  <c r="C18" i="48"/>
  <c r="A19" i="48"/>
  <c r="B19" i="48"/>
  <c r="C19" i="48"/>
  <c r="A20" i="48"/>
  <c r="C20" i="48" s="1"/>
  <c r="B20" i="48"/>
  <c r="A21" i="48"/>
  <c r="C21" i="48" s="1"/>
  <c r="B21" i="48"/>
  <c r="A22" i="48"/>
  <c r="C22" i="48" s="1"/>
  <c r="B22" i="48"/>
  <c r="A194" i="48"/>
  <c r="B194" i="48"/>
  <c r="C194" i="48"/>
  <c r="A196" i="48"/>
  <c r="C196" i="48" s="1"/>
  <c r="B196" i="48"/>
  <c r="A198" i="48"/>
  <c r="C198" i="48" s="1"/>
  <c r="B198" i="48"/>
  <c r="A199" i="48"/>
  <c r="B199" i="48"/>
  <c r="C199" i="48"/>
  <c r="A201" i="48"/>
  <c r="B201" i="48"/>
  <c r="C201" i="48"/>
  <c r="A202" i="48"/>
  <c r="C202" i="48" s="1"/>
  <c r="B202" i="48"/>
  <c r="A204" i="48"/>
  <c r="C204" i="48" s="1"/>
  <c r="B204" i="48"/>
  <c r="A205" i="48"/>
  <c r="B205" i="48"/>
  <c r="C205" i="48"/>
  <c r="A207" i="48"/>
  <c r="B207" i="48"/>
  <c r="C207" i="48"/>
  <c r="A208" i="48"/>
  <c r="C208" i="48" s="1"/>
  <c r="B208" i="48"/>
  <c r="A210" i="48"/>
  <c r="C210" i="48" s="1"/>
  <c r="B210" i="48"/>
  <c r="A211" i="48"/>
  <c r="B211" i="48"/>
  <c r="C211" i="48"/>
  <c r="A213" i="48"/>
  <c r="B213" i="48"/>
  <c r="C213" i="48"/>
  <c r="A214" i="48"/>
  <c r="C214" i="48" s="1"/>
  <c r="B214" i="48"/>
  <c r="A216" i="48"/>
  <c r="C216" i="48" s="1"/>
  <c r="B216" i="48"/>
  <c r="A217" i="48"/>
  <c r="B217" i="48"/>
  <c r="C217" i="48"/>
  <c r="A219" i="48"/>
  <c r="B219" i="48"/>
  <c r="C219" i="48"/>
  <c r="A220" i="48"/>
  <c r="C220" i="48" s="1"/>
  <c r="B220" i="48"/>
  <c r="A222" i="48"/>
  <c r="C222" i="48" s="1"/>
  <c r="B222" i="48"/>
  <c r="A223" i="48"/>
  <c r="B223" i="48"/>
  <c r="C223" i="48"/>
  <c r="A225" i="48"/>
  <c r="B225" i="48"/>
  <c r="C225" i="48"/>
  <c r="A226" i="48"/>
  <c r="C226" i="48" s="1"/>
  <c r="B226" i="48"/>
  <c r="A228" i="48"/>
  <c r="C228" i="48" s="1"/>
  <c r="B228" i="48"/>
  <c r="A229" i="48"/>
  <c r="B229" i="48"/>
  <c r="C229" i="48"/>
  <c r="A231" i="48"/>
  <c r="B231" i="48"/>
  <c r="C231" i="48"/>
  <c r="A232" i="48"/>
  <c r="C232" i="48" s="1"/>
  <c r="B232" i="48"/>
  <c r="A234" i="48"/>
  <c r="C234" i="48" s="1"/>
  <c r="B234" i="48"/>
  <c r="A235" i="48"/>
  <c r="B235" i="48"/>
  <c r="C235" i="48"/>
  <c r="A236" i="48"/>
  <c r="B236" i="48"/>
  <c r="C236" i="48"/>
  <c r="A237" i="48"/>
  <c r="C237" i="48" s="1"/>
  <c r="B237" i="48"/>
  <c r="A238" i="48"/>
  <c r="C238" i="48" s="1"/>
  <c r="B238" i="48"/>
  <c r="A239" i="48"/>
  <c r="B239" i="48"/>
  <c r="C239" i="48"/>
  <c r="A240" i="48"/>
  <c r="B240" i="48"/>
  <c r="C240" i="48"/>
  <c r="A241" i="48"/>
  <c r="C241" i="48" s="1"/>
  <c r="B241" i="48"/>
  <c r="A242" i="48"/>
  <c r="C242" i="48" s="1"/>
  <c r="B242" i="48"/>
  <c r="A243" i="48"/>
  <c r="B243" i="48"/>
  <c r="C243" i="48"/>
  <c r="A244" i="48"/>
  <c r="B244" i="48"/>
  <c r="C244" i="48"/>
  <c r="A245" i="48"/>
  <c r="C245" i="48" s="1"/>
  <c r="B245" i="48"/>
  <c r="A246" i="48"/>
  <c r="C246" i="48" s="1"/>
  <c r="B246" i="48"/>
  <c r="A247" i="48"/>
  <c r="B247" i="48"/>
  <c r="C247" i="48"/>
  <c r="A248" i="48"/>
  <c r="B248" i="48"/>
  <c r="C248" i="48"/>
  <c r="A249" i="48"/>
  <c r="C249" i="48" s="1"/>
  <c r="B249" i="48"/>
  <c r="A250" i="48"/>
  <c r="C250" i="48" s="1"/>
  <c r="B250" i="48"/>
  <c r="A251" i="48"/>
  <c r="B251" i="48"/>
  <c r="C251" i="48"/>
  <c r="A252" i="48"/>
  <c r="B252" i="48"/>
  <c r="C252" i="48"/>
  <c r="A253" i="48"/>
  <c r="C253" i="48" s="1"/>
  <c r="B253" i="48"/>
  <c r="A254" i="48"/>
  <c r="C254" i="48" s="1"/>
  <c r="B254" i="48"/>
  <c r="A255" i="48"/>
  <c r="B255" i="48"/>
  <c r="C255" i="48"/>
  <c r="A256" i="48"/>
  <c r="B256" i="48"/>
  <c r="C256" i="48"/>
  <c r="A257" i="48"/>
  <c r="C257" i="48" s="1"/>
  <c r="B257" i="48"/>
  <c r="A258" i="48"/>
  <c r="C258" i="48" s="1"/>
  <c r="B258" i="48"/>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E22" i="123" s="1"/>
  <c r="C11" i="123"/>
  <c r="C12" i="123"/>
  <c r="C13" i="123"/>
  <c r="C14" i="123"/>
  <c r="C15" i="123"/>
  <c r="C16" i="123"/>
  <c r="C17" i="123"/>
  <c r="C18" i="123"/>
  <c r="C19" i="123"/>
  <c r="C20" i="123"/>
  <c r="C21" i="123"/>
  <c r="C22" i="123"/>
  <c r="C23" i="123"/>
  <c r="C24" i="123"/>
  <c r="C25" i="123"/>
  <c r="C26" i="123"/>
  <c r="C27" i="123"/>
  <c r="C28" i="123"/>
  <c r="C29" i="123"/>
  <c r="C30" i="123"/>
  <c r="C31" i="123"/>
  <c r="E31" i="123"/>
  <c r="C32" i="123"/>
  <c r="C33" i="123"/>
  <c r="C34" i="123"/>
  <c r="C35" i="123"/>
  <c r="C36" i="123"/>
  <c r="C37" i="123"/>
  <c r="E37" i="123"/>
  <c r="C38" i="123"/>
  <c r="C39" i="123"/>
  <c r="C40" i="123"/>
  <c r="C41" i="123"/>
  <c r="E41" i="123"/>
  <c r="C42" i="123"/>
  <c r="C34" i="110"/>
  <c r="C6" i="109"/>
  <c r="C10" i="109"/>
  <c r="C14" i="109"/>
  <c r="C18" i="109"/>
  <c r="F18" i="109" s="1"/>
  <c r="C22" i="109"/>
  <c r="C26" i="109"/>
  <c r="F26" i="109"/>
  <c r="C30" i="109"/>
  <c r="F34" i="109" s="1"/>
  <c r="C34" i="109"/>
  <c r="C38" i="109"/>
  <c r="C42" i="109"/>
  <c r="F42" i="109" s="1"/>
  <c r="C46" i="109"/>
  <c r="C50" i="109"/>
  <c r="F50" i="109"/>
  <c r="C54" i="109"/>
  <c r="F58" i="109" s="1"/>
  <c r="C58" i="109"/>
  <c r="C62" i="109"/>
  <c r="F66" i="109" s="1"/>
  <c r="C66" i="109"/>
  <c r="C6" i="59"/>
  <c r="C10" i="59"/>
  <c r="F10" i="59"/>
  <c r="C14" i="59"/>
  <c r="C18" i="59"/>
  <c r="F18" i="59" s="1"/>
  <c r="C22" i="59"/>
  <c r="F26" i="59" s="1"/>
  <c r="C26" i="59"/>
  <c r="C30" i="59"/>
  <c r="C34" i="59"/>
  <c r="C38" i="59"/>
  <c r="F42" i="59" s="1"/>
  <c r="C42" i="59"/>
  <c r="C46" i="59"/>
  <c r="C50" i="59"/>
  <c r="F50" i="59" s="1"/>
  <c r="C54" i="59"/>
  <c r="C58" i="59"/>
  <c r="F58" i="59"/>
  <c r="C62" i="59"/>
  <c r="F66" i="59" s="1"/>
  <c r="C66" i="59"/>
  <c r="AB66" i="59"/>
  <c r="AB67" i="59"/>
  <c r="C70" i="59"/>
  <c r="C74" i="59"/>
  <c r="F74" i="59"/>
  <c r="C78" i="59"/>
  <c r="F82" i="59" s="1"/>
  <c r="C82" i="59"/>
  <c r="C86" i="59"/>
  <c r="C90" i="59"/>
  <c r="F90" i="59" s="1"/>
  <c r="C94" i="59"/>
  <c r="C98" i="59"/>
  <c r="F98" i="59"/>
  <c r="C102" i="59"/>
  <c r="F106" i="59" s="1"/>
  <c r="C106" i="59"/>
  <c r="AB106" i="59"/>
  <c r="AB107" i="59"/>
  <c r="C110" i="59"/>
  <c r="C114" i="59"/>
  <c r="F114" i="59"/>
  <c r="C118" i="59"/>
  <c r="F122" i="59" s="1"/>
  <c r="C122" i="59"/>
  <c r="C126" i="59"/>
  <c r="C130" i="59"/>
  <c r="H2" i="49"/>
  <c r="F5" i="119"/>
  <c r="H5" i="119" s="1"/>
  <c r="G5" i="119"/>
  <c r="I5" i="119"/>
  <c r="F6" i="119"/>
  <c r="I6" i="119"/>
  <c r="F7" i="119"/>
  <c r="G7" i="119"/>
  <c r="H7" i="119"/>
  <c r="I7" i="119"/>
  <c r="F8" i="119"/>
  <c r="I8" i="119"/>
  <c r="F9" i="119"/>
  <c r="H9" i="119" s="1"/>
  <c r="I9" i="119"/>
  <c r="F10" i="119"/>
  <c r="I10" i="119"/>
  <c r="F11" i="119"/>
  <c r="G11" i="119"/>
  <c r="H11" i="119"/>
  <c r="I11" i="119"/>
  <c r="F12" i="119"/>
  <c r="I12" i="119"/>
  <c r="F13" i="119"/>
  <c r="I13" i="119"/>
  <c r="F14" i="119"/>
  <c r="I14" i="119"/>
  <c r="F15" i="119"/>
  <c r="H15" i="119" s="1"/>
  <c r="G15" i="119"/>
  <c r="I15" i="119"/>
  <c r="F16" i="119"/>
  <c r="H16" i="119" s="1"/>
  <c r="I16" i="119"/>
  <c r="F17" i="119"/>
  <c r="I17" i="119"/>
  <c r="F18" i="119"/>
  <c r="H18" i="119" s="1"/>
  <c r="G18" i="119"/>
  <c r="I18" i="119"/>
  <c r="F19" i="119"/>
  <c r="H19" i="119" s="1"/>
  <c r="G19" i="119"/>
  <c r="I19" i="119"/>
  <c r="F20" i="119"/>
  <c r="H20" i="119" s="1"/>
  <c r="I20" i="119"/>
  <c r="F21" i="119"/>
  <c r="I21" i="119"/>
  <c r="F22" i="119"/>
  <c r="I22" i="119"/>
  <c r="F23" i="119"/>
  <c r="H23" i="119" s="1"/>
  <c r="G23" i="119"/>
  <c r="I23" i="119"/>
  <c r="F24" i="119"/>
  <c r="H24" i="119" s="1"/>
  <c r="I24" i="119"/>
  <c r="F25" i="119"/>
  <c r="I25" i="119"/>
  <c r="F26" i="119"/>
  <c r="H26" i="119" s="1"/>
  <c r="G26" i="119"/>
  <c r="I26" i="119"/>
  <c r="F27" i="119"/>
  <c r="H27" i="119" s="1"/>
  <c r="G27" i="119"/>
  <c r="I27" i="119"/>
  <c r="F28" i="119"/>
  <c r="H28" i="119" s="1"/>
  <c r="I28" i="119"/>
  <c r="F29" i="119"/>
  <c r="I29" i="119"/>
  <c r="F30" i="119"/>
  <c r="I30" i="119"/>
  <c r="F31" i="119"/>
  <c r="H31" i="119" s="1"/>
  <c r="G31" i="119"/>
  <c r="I31" i="119"/>
  <c r="F32" i="119"/>
  <c r="H32" i="119" s="1"/>
  <c r="I32" i="119"/>
  <c r="F33" i="119"/>
  <c r="I33" i="119"/>
  <c r="F34" i="119"/>
  <c r="H34" i="119" s="1"/>
  <c r="G34" i="119"/>
  <c r="I34" i="119"/>
  <c r="F35" i="119"/>
  <c r="H35" i="119" s="1"/>
  <c r="G35" i="119"/>
  <c r="I35" i="119"/>
  <c r="F36" i="119"/>
  <c r="H36" i="119" s="1"/>
  <c r="I36" i="119"/>
  <c r="F37" i="119"/>
  <c r="I37" i="119"/>
  <c r="F38" i="119"/>
  <c r="I38" i="119"/>
  <c r="F39" i="119"/>
  <c r="H39" i="119" s="1"/>
  <c r="G39" i="119"/>
  <c r="I39" i="119"/>
  <c r="F40" i="119"/>
  <c r="H40" i="119" s="1"/>
  <c r="I40" i="119"/>
  <c r="F41" i="119"/>
  <c r="I41" i="119"/>
  <c r="F42" i="119"/>
  <c r="H42" i="119" s="1"/>
  <c r="G42" i="119"/>
  <c r="I42" i="119"/>
  <c r="F43" i="119"/>
  <c r="H43" i="119" s="1"/>
  <c r="G43" i="119"/>
  <c r="I43" i="119"/>
  <c r="F44" i="119"/>
  <c r="H44" i="119" s="1"/>
  <c r="I44" i="119"/>
  <c r="F45" i="119"/>
  <c r="I45" i="119"/>
  <c r="F46" i="119"/>
  <c r="I46" i="119"/>
  <c r="F47" i="119"/>
  <c r="H47" i="119" s="1"/>
  <c r="G47" i="119"/>
  <c r="I47" i="119"/>
  <c r="F48" i="119"/>
  <c r="H48" i="119" s="1"/>
  <c r="I48" i="119"/>
  <c r="F49" i="119"/>
  <c r="I49" i="119"/>
  <c r="F50" i="119"/>
  <c r="H50" i="119" s="1"/>
  <c r="G50" i="119"/>
  <c r="I50" i="119"/>
  <c r="F51" i="119"/>
  <c r="H51" i="119" s="1"/>
  <c r="G51" i="119"/>
  <c r="I51" i="119"/>
  <c r="F52" i="119"/>
  <c r="H52" i="119" s="1"/>
  <c r="I52" i="119"/>
  <c r="F53" i="119"/>
  <c r="I53" i="119"/>
  <c r="F54" i="119"/>
  <c r="I54" i="119"/>
  <c r="F55" i="119"/>
  <c r="H55" i="119" s="1"/>
  <c r="G55" i="119"/>
  <c r="I55" i="119"/>
  <c r="F56" i="119"/>
  <c r="H56" i="119" s="1"/>
  <c r="I56" i="119"/>
  <c r="F57" i="119"/>
  <c r="I57" i="119"/>
  <c r="F58" i="119"/>
  <c r="H58" i="119" s="1"/>
  <c r="G58" i="119"/>
  <c r="I58" i="119"/>
  <c r="F59" i="119"/>
  <c r="H59" i="119" s="1"/>
  <c r="G59" i="119"/>
  <c r="I59" i="119"/>
  <c r="F60" i="119"/>
  <c r="H60" i="119" s="1"/>
  <c r="I60" i="119"/>
  <c r="F61" i="119"/>
  <c r="I61" i="119"/>
  <c r="F62" i="119"/>
  <c r="I62" i="119"/>
  <c r="F63" i="119"/>
  <c r="H63" i="119" s="1"/>
  <c r="G63" i="119"/>
  <c r="I63" i="119"/>
  <c r="F64" i="119"/>
  <c r="H64" i="119" s="1"/>
  <c r="I64" i="119"/>
  <c r="F65" i="119"/>
  <c r="I65" i="119"/>
  <c r="F66" i="119"/>
  <c r="H66" i="119" s="1"/>
  <c r="G66" i="119"/>
  <c r="I66" i="119"/>
  <c r="F67" i="119"/>
  <c r="H67" i="119" s="1"/>
  <c r="G67" i="119"/>
  <c r="I67" i="119"/>
  <c r="F68" i="119"/>
  <c r="H68" i="119" s="1"/>
  <c r="I68" i="119"/>
  <c r="F69" i="119"/>
  <c r="I69" i="119"/>
  <c r="F70" i="119"/>
  <c r="I70" i="119"/>
  <c r="F71" i="119"/>
  <c r="H71" i="119" s="1"/>
  <c r="G71" i="119"/>
  <c r="I71" i="119"/>
  <c r="F72" i="119"/>
  <c r="H72" i="119" s="1"/>
  <c r="I72" i="119"/>
  <c r="F73" i="119"/>
  <c r="I73" i="119"/>
  <c r="F74" i="119"/>
  <c r="H74" i="119" s="1"/>
  <c r="G74" i="119"/>
  <c r="I74" i="119"/>
  <c r="F75" i="119"/>
  <c r="H75" i="119" s="1"/>
  <c r="G75" i="119"/>
  <c r="I75" i="119"/>
  <c r="F76" i="119"/>
  <c r="H76" i="119" s="1"/>
  <c r="I76" i="119"/>
  <c r="F77" i="119"/>
  <c r="I77" i="119"/>
  <c r="F78" i="119"/>
  <c r="I78" i="119"/>
  <c r="F79" i="119"/>
  <c r="H79" i="119" s="1"/>
  <c r="G79" i="119"/>
  <c r="I79" i="119"/>
  <c r="F80" i="119"/>
  <c r="H80" i="119" s="1"/>
  <c r="I80" i="119"/>
  <c r="F81" i="119"/>
  <c r="I81" i="119"/>
  <c r="F82" i="119"/>
  <c r="H82" i="119" s="1"/>
  <c r="G82" i="119"/>
  <c r="I82" i="119"/>
  <c r="F83" i="119"/>
  <c r="H83" i="119" s="1"/>
  <c r="G83" i="119"/>
  <c r="I83" i="119"/>
  <c r="F84" i="119"/>
  <c r="H84" i="119" s="1"/>
  <c r="I84" i="119"/>
  <c r="F85" i="119"/>
  <c r="I85" i="119"/>
  <c r="F86" i="119"/>
  <c r="I86" i="119"/>
  <c r="F87" i="119"/>
  <c r="H87" i="119" s="1"/>
  <c r="G87" i="119"/>
  <c r="I87" i="119"/>
  <c r="F88" i="119"/>
  <c r="H88" i="119" s="1"/>
  <c r="I88" i="119"/>
  <c r="F89" i="119"/>
  <c r="I89" i="119"/>
  <c r="F90" i="119"/>
  <c r="H90" i="119" s="1"/>
  <c r="G90" i="119"/>
  <c r="I90" i="119"/>
  <c r="F91" i="119"/>
  <c r="H91" i="119" s="1"/>
  <c r="G91" i="119"/>
  <c r="I91" i="119"/>
  <c r="F92" i="119"/>
  <c r="H92" i="119" s="1"/>
  <c r="I92" i="119"/>
  <c r="F93" i="119"/>
  <c r="I93" i="119"/>
  <c r="F94" i="119"/>
  <c r="I94" i="119"/>
  <c r="F95" i="119"/>
  <c r="H95" i="119" s="1"/>
  <c r="G95" i="119"/>
  <c r="I95" i="119"/>
  <c r="F96" i="119"/>
  <c r="H96" i="119" s="1"/>
  <c r="I96" i="119"/>
  <c r="F97" i="119"/>
  <c r="I97" i="119"/>
  <c r="F98" i="119"/>
  <c r="H98" i="119" s="1"/>
  <c r="I98" i="119"/>
  <c r="F99" i="119"/>
  <c r="H99" i="119" s="1"/>
  <c r="G99" i="119"/>
  <c r="I99" i="119"/>
  <c r="F100" i="119"/>
  <c r="H100" i="119" s="1"/>
  <c r="I100" i="119"/>
  <c r="F101" i="119"/>
  <c r="I101" i="119"/>
  <c r="F102" i="119"/>
  <c r="H102" i="119" s="1"/>
  <c r="G102" i="119"/>
  <c r="I102" i="119"/>
  <c r="F103" i="119"/>
  <c r="H103" i="119" s="1"/>
  <c r="G103" i="119"/>
  <c r="I103" i="119"/>
  <c r="F104" i="119"/>
  <c r="H104" i="119" s="1"/>
  <c r="I104" i="119"/>
  <c r="F105" i="119"/>
  <c r="I105" i="119"/>
  <c r="F106" i="119"/>
  <c r="H106" i="119" s="1"/>
  <c r="I106" i="119"/>
  <c r="F107" i="119"/>
  <c r="H107" i="119" s="1"/>
  <c r="G107" i="119"/>
  <c r="I107" i="119"/>
  <c r="F108" i="119"/>
  <c r="H108" i="119" s="1"/>
  <c r="I108" i="119"/>
  <c r="F109" i="119"/>
  <c r="I109" i="119"/>
  <c r="F110" i="119"/>
  <c r="H110" i="119" s="1"/>
  <c r="I110" i="119"/>
  <c r="F111" i="119"/>
  <c r="H111" i="119" s="1"/>
  <c r="G111" i="119"/>
  <c r="I111" i="119"/>
  <c r="F112" i="119"/>
  <c r="H112" i="119" s="1"/>
  <c r="I112" i="119"/>
  <c r="F113" i="119"/>
  <c r="I113" i="119"/>
  <c r="F114" i="119"/>
  <c r="H114" i="119" s="1"/>
  <c r="I114" i="119"/>
  <c r="F115" i="119"/>
  <c r="H115" i="119" s="1"/>
  <c r="G115" i="119"/>
  <c r="I115" i="119"/>
  <c r="F116" i="119"/>
  <c r="H116" i="119" s="1"/>
  <c r="I116" i="119"/>
  <c r="F117" i="119"/>
  <c r="I117" i="119"/>
  <c r="F118" i="119"/>
  <c r="I118" i="119"/>
  <c r="F119" i="119"/>
  <c r="H119" i="119" s="1"/>
  <c r="G119" i="119"/>
  <c r="I119" i="119"/>
  <c r="F120" i="119"/>
  <c r="H120" i="119" s="1"/>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AY6" i="1" s="1"/>
  <c r="N6" i="1"/>
  <c r="O6" i="1"/>
  <c r="AZ6" i="1" s="1"/>
  <c r="R6" i="1"/>
  <c r="BQ6" i="1"/>
  <c r="S6" i="1"/>
  <c r="V6" i="1"/>
  <c r="BB6" i="1" s="1"/>
  <c r="W6" i="1"/>
  <c r="Z6" i="1"/>
  <c r="BK6" i="1"/>
  <c r="AA6" i="1"/>
  <c r="AX6" i="1"/>
  <c r="BC6" i="1"/>
  <c r="BF6" i="1"/>
  <c r="BN6" i="1"/>
  <c r="N7" i="1"/>
  <c r="O7" i="1"/>
  <c r="R7" i="1"/>
  <c r="S7" i="1"/>
  <c r="V7" i="1"/>
  <c r="W7" i="1"/>
  <c r="Z7" i="1"/>
  <c r="AA7" i="1"/>
  <c r="AX7" i="1"/>
  <c r="AY7" i="1"/>
  <c r="BF7" i="1"/>
  <c r="BG7" i="1"/>
  <c r="BN7" i="1"/>
  <c r="BO7" i="1"/>
  <c r="BR7" i="1"/>
  <c r="R8" i="1"/>
  <c r="BQ8" i="1" s="1"/>
  <c r="S8" i="1"/>
  <c r="V8" i="1"/>
  <c r="W8" i="1"/>
  <c r="BB8" i="1"/>
  <c r="Z8" i="1"/>
  <c r="AA8" i="1"/>
  <c r="AX8" i="1"/>
  <c r="AY8" i="1"/>
  <c r="AZ8" i="1"/>
  <c r="BF8" i="1"/>
  <c r="BG8" i="1"/>
  <c r="BH8" i="1"/>
  <c r="BN8" i="1"/>
  <c r="BO8" i="1"/>
  <c r="BP8" i="1"/>
  <c r="V9" i="1"/>
  <c r="BR9" i="1"/>
  <c r="W9" i="1"/>
  <c r="Z9" i="1"/>
  <c r="AA9" i="1"/>
  <c r="AX9" i="1"/>
  <c r="AY9" i="1"/>
  <c r="AZ9" i="1"/>
  <c r="BA9" i="1"/>
  <c r="BF9" i="1"/>
  <c r="BG9" i="1"/>
  <c r="BH9" i="1"/>
  <c r="BI9" i="1"/>
  <c r="BN9" i="1"/>
  <c r="BO9" i="1"/>
  <c r="AQ9" i="1" s="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T11" i="1" s="1"/>
  <c r="BQ11" i="1"/>
  <c r="BR11" i="1"/>
  <c r="BS11" i="1"/>
  <c r="C14" i="1"/>
  <c r="C3" i="50" s="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K6" i="90"/>
  <c r="N6" i="90"/>
  <c r="O6" i="90"/>
  <c r="R6" i="90"/>
  <c r="S6" i="90"/>
  <c r="BA6" i="90"/>
  <c r="V6" i="90"/>
  <c r="BR6" i="90" s="1"/>
  <c r="W6" i="90"/>
  <c r="Z6" i="90"/>
  <c r="BK6" i="90" s="1"/>
  <c r="AA6" i="90"/>
  <c r="AX6" i="90"/>
  <c r="BF6" i="90"/>
  <c r="BN6" i="90"/>
  <c r="N7" i="90"/>
  <c r="O7" i="90"/>
  <c r="R7" i="90"/>
  <c r="BQ7" i="90" s="1"/>
  <c r="S7" i="90"/>
  <c r="V7" i="90"/>
  <c r="W7" i="90"/>
  <c r="BB7" i="90"/>
  <c r="Z7" i="90"/>
  <c r="BK7" i="90" s="1"/>
  <c r="AA7" i="90"/>
  <c r="AX7" i="90"/>
  <c r="AY7" i="90"/>
  <c r="BF7" i="90"/>
  <c r="BG7" i="90"/>
  <c r="BN7" i="90"/>
  <c r="BO7" i="90"/>
  <c r="R8" i="90"/>
  <c r="BQ8" i="90"/>
  <c r="S8" i="90"/>
  <c r="BI8" i="90" s="1"/>
  <c r="V8" i="90"/>
  <c r="W8" i="90"/>
  <c r="BB8" i="90"/>
  <c r="BA8" i="90"/>
  <c r="Z8" i="90"/>
  <c r="AA8" i="90"/>
  <c r="BK8" i="90"/>
  <c r="AX8" i="90"/>
  <c r="AE8" i="90" s="1"/>
  <c r="AY8" i="90"/>
  <c r="AZ8" i="90"/>
  <c r="BF8" i="90"/>
  <c r="BG8" i="90"/>
  <c r="BH8" i="90"/>
  <c r="BN8" i="90"/>
  <c r="BO8" i="90"/>
  <c r="BP8" i="90"/>
  <c r="BS8" i="90"/>
  <c r="V9" i="90"/>
  <c r="W9" i="90"/>
  <c r="BB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T11" i="90" s="1"/>
  <c r="BQ11" i="90"/>
  <c r="BR11" i="90"/>
  <c r="BS11" i="90"/>
  <c r="C14" i="90"/>
  <c r="C107" i="50" s="1"/>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BG6" i="89" s="1"/>
  <c r="N6" i="89"/>
  <c r="O6" i="89"/>
  <c r="AZ6" i="89"/>
  <c r="R6" i="89"/>
  <c r="BI6" i="89" s="1"/>
  <c r="S6" i="89"/>
  <c r="V6" i="89"/>
  <c r="BR6" i="89" s="1"/>
  <c r="W6" i="89"/>
  <c r="Z6" i="89"/>
  <c r="AA6" i="89"/>
  <c r="AX6" i="89"/>
  <c r="BF6" i="89"/>
  <c r="BN6" i="89"/>
  <c r="N7" i="89"/>
  <c r="BP7" i="89"/>
  <c r="O7" i="89"/>
  <c r="R7" i="89"/>
  <c r="S7" i="89"/>
  <c r="BI7" i="89"/>
  <c r="V7" i="89"/>
  <c r="BB7" i="89" s="1"/>
  <c r="W7" i="89"/>
  <c r="Z7" i="89"/>
  <c r="AA7" i="89"/>
  <c r="AX7" i="89"/>
  <c r="AY7" i="89"/>
  <c r="AZ7" i="89"/>
  <c r="BF7" i="89"/>
  <c r="BG7" i="89"/>
  <c r="BN7" i="89"/>
  <c r="BO7" i="89"/>
  <c r="R8" i="89"/>
  <c r="BQ8" i="89" s="1"/>
  <c r="S8" i="89"/>
  <c r="V8" i="89"/>
  <c r="W8" i="89"/>
  <c r="Z8" i="89"/>
  <c r="AA8" i="89"/>
  <c r="AX8" i="89"/>
  <c r="AY8" i="89"/>
  <c r="AZ8" i="89"/>
  <c r="BF8" i="89"/>
  <c r="BG8" i="89"/>
  <c r="BH8" i="89"/>
  <c r="BN8" i="89"/>
  <c r="BO8" i="89"/>
  <c r="BP8" i="89"/>
  <c r="V9" i="89"/>
  <c r="W9" i="89"/>
  <c r="Z9" i="89"/>
  <c r="BK9" i="89" s="1"/>
  <c r="BS9" i="89"/>
  <c r="AA9" i="89"/>
  <c r="AX9" i="89"/>
  <c r="AY9" i="89"/>
  <c r="AZ9" i="89"/>
  <c r="BA9" i="89"/>
  <c r="BF9" i="89"/>
  <c r="BG9" i="89"/>
  <c r="BH9" i="89"/>
  <c r="BI9" i="89"/>
  <c r="BN9" i="89"/>
  <c r="BO9" i="89"/>
  <c r="BP9" i="89"/>
  <c r="BQ9" i="89"/>
  <c r="Z10" i="89"/>
  <c r="AD10" i="89" s="1"/>
  <c r="AA10" i="89"/>
  <c r="AX10" i="89"/>
  <c r="AY10" i="89"/>
  <c r="AZ10" i="89"/>
  <c r="BA10" i="89"/>
  <c r="BB10" i="89"/>
  <c r="BC10" i="89"/>
  <c r="BF10" i="89"/>
  <c r="BG10" i="89"/>
  <c r="BH10" i="89"/>
  <c r="BI10" i="89"/>
  <c r="BJ10" i="89"/>
  <c r="BN10" i="89"/>
  <c r="BO10" i="89"/>
  <c r="BP10" i="89"/>
  <c r="BQ10" i="89"/>
  <c r="BR10" i="89"/>
  <c r="BS10" i="89"/>
  <c r="AD11" i="89"/>
  <c r="AX11" i="89"/>
  <c r="AY11" i="89"/>
  <c r="AZ11" i="89"/>
  <c r="BD11" i="89" s="1"/>
  <c r="BA11" i="89"/>
  <c r="BB11" i="89"/>
  <c r="BC11" i="89"/>
  <c r="BF11" i="89"/>
  <c r="BG11" i="89"/>
  <c r="BH11" i="89"/>
  <c r="BI11" i="89"/>
  <c r="AP11" i="89"/>
  <c r="BJ11" i="89"/>
  <c r="BK11" i="89"/>
  <c r="BN11" i="89"/>
  <c r="BO11" i="89"/>
  <c r="BP11" i="89"/>
  <c r="BQ11" i="89"/>
  <c r="BR11" i="89"/>
  <c r="BS11" i="89"/>
  <c r="C14" i="89"/>
  <c r="C15" i="89"/>
  <c r="C16" i="89"/>
  <c r="C17" i="89"/>
  <c r="C114" i="50" s="1"/>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O6" i="88"/>
  <c r="R6" i="88"/>
  <c r="S6" i="88"/>
  <c r="V6" i="88"/>
  <c r="W6" i="88"/>
  <c r="Z6" i="88"/>
  <c r="AA6" i="88"/>
  <c r="BC6" i="88" s="1"/>
  <c r="AX6" i="88"/>
  <c r="BF6" i="88"/>
  <c r="BN6" i="88"/>
  <c r="N7" i="88"/>
  <c r="O7" i="88"/>
  <c r="R7" i="88"/>
  <c r="S7" i="88"/>
  <c r="V7" i="88"/>
  <c r="W7" i="88"/>
  <c r="BB7" i="88" s="1"/>
  <c r="Z7" i="88"/>
  <c r="AA7" i="88"/>
  <c r="AX7" i="88"/>
  <c r="AY7" i="88"/>
  <c r="BF7" i="88"/>
  <c r="BG7" i="88"/>
  <c r="BN7" i="88"/>
  <c r="BO7" i="88"/>
  <c r="R8" i="88"/>
  <c r="S8" i="88"/>
  <c r="V8" i="88"/>
  <c r="BR8" i="88" s="1"/>
  <c r="W8" i="88"/>
  <c r="Z8" i="88"/>
  <c r="BK8" i="88" s="1"/>
  <c r="AA8" i="88"/>
  <c r="AX8" i="88"/>
  <c r="AY8" i="88"/>
  <c r="AZ8" i="88"/>
  <c r="BF8" i="88"/>
  <c r="BG8" i="88"/>
  <c r="BH8" i="88"/>
  <c r="BN8" i="88"/>
  <c r="BO8" i="88"/>
  <c r="BP8" i="88"/>
  <c r="V9" i="88"/>
  <c r="W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AE11" i="88" s="1"/>
  <c r="BA11" i="88"/>
  <c r="BB11" i="88"/>
  <c r="BC11" i="88"/>
  <c r="BF11" i="88"/>
  <c r="BG11" i="88"/>
  <c r="BH11" i="88"/>
  <c r="BI11" i="88"/>
  <c r="BJ11" i="88"/>
  <c r="BK11" i="88"/>
  <c r="BN11" i="88"/>
  <c r="BO11" i="88"/>
  <c r="BP11" i="88"/>
  <c r="AQ11" i="88" s="1"/>
  <c r="BQ11" i="88"/>
  <c r="BR11" i="88"/>
  <c r="BS11" i="88"/>
  <c r="C14" i="88"/>
  <c r="C115" i="50" s="1"/>
  <c r="C15" i="88"/>
  <c r="C116" i="50"/>
  <c r="C16" i="88"/>
  <c r="C117" i="50" s="1"/>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BG6" i="87"/>
  <c r="N6" i="87"/>
  <c r="O6" i="87"/>
  <c r="AZ6" i="87" s="1"/>
  <c r="R6" i="87"/>
  <c r="S6" i="87"/>
  <c r="V6" i="87"/>
  <c r="W6" i="87"/>
  <c r="BB6" i="87"/>
  <c r="Z6" i="87"/>
  <c r="AA6" i="87"/>
  <c r="AX6" i="87"/>
  <c r="BF6" i="87"/>
  <c r="BN6" i="87"/>
  <c r="N7" i="87"/>
  <c r="BH7" i="87" s="1"/>
  <c r="O7" i="87"/>
  <c r="R7" i="87"/>
  <c r="S7" i="87"/>
  <c r="V7" i="87"/>
  <c r="BR7" i="87"/>
  <c r="W7" i="87"/>
  <c r="Z7" i="87"/>
  <c r="AA7" i="87"/>
  <c r="AX7" i="87"/>
  <c r="AY7" i="87"/>
  <c r="BF7" i="87"/>
  <c r="BG7" i="87"/>
  <c r="BN7" i="87"/>
  <c r="BO7" i="87"/>
  <c r="R8" i="87"/>
  <c r="BQ8" i="87" s="1"/>
  <c r="S8" i="87"/>
  <c r="BA8" i="87" s="1"/>
  <c r="V8" i="87"/>
  <c r="BB8" i="87" s="1"/>
  <c r="W8" i="87"/>
  <c r="Z8" i="87"/>
  <c r="AA8" i="87"/>
  <c r="AX8" i="87"/>
  <c r="AY8" i="87"/>
  <c r="AZ8" i="87"/>
  <c r="BF8" i="87"/>
  <c r="BG8" i="87"/>
  <c r="BH8" i="87"/>
  <c r="BN8" i="87"/>
  <c r="BO8" i="87"/>
  <c r="BP8" i="87"/>
  <c r="V9" i="87"/>
  <c r="BR9" i="87"/>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AE11" i="87" s="1"/>
  <c r="BB11" i="87"/>
  <c r="BC11" i="87"/>
  <c r="BF11" i="87"/>
  <c r="BG11" i="87"/>
  <c r="BH11" i="87"/>
  <c r="BI11" i="87"/>
  <c r="BJ11" i="87"/>
  <c r="BK11" i="87"/>
  <c r="BN11" i="87"/>
  <c r="BO11" i="87"/>
  <c r="BP11" i="87"/>
  <c r="BQ11" i="87"/>
  <c r="BR11" i="87"/>
  <c r="BS11" i="87"/>
  <c r="BT11" i="87" s="1"/>
  <c r="C14" i="87"/>
  <c r="C119" i="50" s="1"/>
  <c r="C15" i="87"/>
  <c r="C16" i="87"/>
  <c r="C17" i="87"/>
  <c r="C122" i="50" s="1"/>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N6" i="86"/>
  <c r="O6" i="86"/>
  <c r="BH6" i="86" s="1"/>
  <c r="R6" i="86"/>
  <c r="BQ6" i="86" s="1"/>
  <c r="S6" i="86"/>
  <c r="V6" i="86"/>
  <c r="BR6" i="86"/>
  <c r="W6" i="86"/>
  <c r="Z6" i="86"/>
  <c r="AA6" i="86"/>
  <c r="AX6" i="86"/>
  <c r="BF6" i="86"/>
  <c r="BN6" i="86"/>
  <c r="N7" i="86"/>
  <c r="O7" i="86"/>
  <c r="R7" i="86"/>
  <c r="S7" i="86"/>
  <c r="V7" i="86"/>
  <c r="W7" i="86"/>
  <c r="Z7" i="86"/>
  <c r="AA7" i="86"/>
  <c r="AX7" i="86"/>
  <c r="AY7" i="86"/>
  <c r="BF7" i="86"/>
  <c r="BG7" i="86"/>
  <c r="BN7" i="86"/>
  <c r="BO7" i="86"/>
  <c r="R8" i="86"/>
  <c r="S8" i="86"/>
  <c r="V8" i="86"/>
  <c r="W8" i="86"/>
  <c r="Z8" i="86"/>
  <c r="AA8" i="86"/>
  <c r="BK8" i="86"/>
  <c r="AX8" i="86"/>
  <c r="AY8" i="86"/>
  <c r="AZ8" i="86"/>
  <c r="BF8" i="86"/>
  <c r="BG8" i="86"/>
  <c r="BH8" i="86"/>
  <c r="BN8" i="86"/>
  <c r="BO8" i="86"/>
  <c r="BT8" i="86" s="1"/>
  <c r="BP8" i="86"/>
  <c r="V9" i="86"/>
  <c r="W9" i="86"/>
  <c r="BB9" i="86"/>
  <c r="Z9" i="86"/>
  <c r="AA9" i="86"/>
  <c r="AX9" i="86"/>
  <c r="AY9" i="86"/>
  <c r="AZ9" i="86"/>
  <c r="BA9" i="86"/>
  <c r="BF9" i="86"/>
  <c r="BG9" i="86"/>
  <c r="BH9" i="86"/>
  <c r="BI9" i="86"/>
  <c r="BN9" i="86"/>
  <c r="BO9" i="86"/>
  <c r="BP9" i="86"/>
  <c r="BQ9" i="86"/>
  <c r="Z10" i="86"/>
  <c r="BS10" i="86"/>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T11" i="86" s="1"/>
  <c r="BQ11" i="86"/>
  <c r="BR11" i="86"/>
  <c r="BS11" i="86"/>
  <c r="AQ11" i="86"/>
  <c r="C14" i="86"/>
  <c r="C15" i="86"/>
  <c r="C16" i="86"/>
  <c r="C17" i="86"/>
  <c r="C126" i="50" s="1"/>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c r="O6" i="85"/>
  <c r="R6" i="85"/>
  <c r="BQ6" i="85" s="1"/>
  <c r="S6" i="85"/>
  <c r="V6" i="85"/>
  <c r="W6" i="85"/>
  <c r="Z6" i="85"/>
  <c r="AA6" i="85"/>
  <c r="BC6" i="85" s="1"/>
  <c r="AX6" i="85"/>
  <c r="BF6" i="85"/>
  <c r="BN6" i="85"/>
  <c r="N7" i="85"/>
  <c r="O7" i="85"/>
  <c r="R7" i="85"/>
  <c r="S7" i="85"/>
  <c r="V7" i="85"/>
  <c r="W7" i="85"/>
  <c r="Z7" i="85"/>
  <c r="AA7" i="85"/>
  <c r="AX7" i="85"/>
  <c r="AY7" i="85"/>
  <c r="BF7" i="85"/>
  <c r="BG7" i="85"/>
  <c r="BN7" i="85"/>
  <c r="BO7" i="85"/>
  <c r="R8" i="85"/>
  <c r="S8" i="85"/>
  <c r="V8" i="85"/>
  <c r="W8" i="85"/>
  <c r="BB8" i="85"/>
  <c r="Z8" i="85"/>
  <c r="AA8" i="85"/>
  <c r="AX8" i="85"/>
  <c r="AY8" i="85"/>
  <c r="AZ8" i="85"/>
  <c r="BF8" i="85"/>
  <c r="BG8" i="85"/>
  <c r="BH8" i="85"/>
  <c r="BJ8" i="85"/>
  <c r="BN8" i="85"/>
  <c r="BO8" i="85"/>
  <c r="AQ8" i="85" s="1"/>
  <c r="BP8" i="85"/>
  <c r="BQ8" i="85"/>
  <c r="V9" i="85"/>
  <c r="W9" i="85"/>
  <c r="Z9" i="85"/>
  <c r="AA9" i="85"/>
  <c r="AX9" i="85"/>
  <c r="AY9" i="85"/>
  <c r="AZ9" i="85"/>
  <c r="BA9" i="85"/>
  <c r="BF9" i="85"/>
  <c r="BG9" i="85"/>
  <c r="BH9" i="85"/>
  <c r="BI9" i="85"/>
  <c r="BN9" i="85"/>
  <c r="BO9" i="85"/>
  <c r="BP9" i="85"/>
  <c r="BQ9" i="85"/>
  <c r="Z10" i="85"/>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BQ6" i="4" s="1"/>
  <c r="S6" i="4"/>
  <c r="V6" i="4"/>
  <c r="BR6" i="4"/>
  <c r="W6" i="4"/>
  <c r="Z6" i="4"/>
  <c r="BK6" i="4" s="1"/>
  <c r="AA6" i="4"/>
  <c r="AX6" i="4"/>
  <c r="BF6" i="4"/>
  <c r="BN6" i="4"/>
  <c r="N7" i="4"/>
  <c r="BH7" i="4" s="1"/>
  <c r="O7" i="4"/>
  <c r="R7" i="4"/>
  <c r="S7" i="4"/>
  <c r="V7" i="4"/>
  <c r="BB7" i="4" s="1"/>
  <c r="BJ7" i="4"/>
  <c r="W7" i="4"/>
  <c r="Z7" i="4"/>
  <c r="AA7" i="4"/>
  <c r="AX7" i="4"/>
  <c r="AY7" i="4"/>
  <c r="BF7" i="4"/>
  <c r="BG7" i="4"/>
  <c r="BN7" i="4"/>
  <c r="BO7" i="4"/>
  <c r="BS7" i="4"/>
  <c r="R8" i="4"/>
  <c r="BQ8" i="4" s="1"/>
  <c r="S8" i="4"/>
  <c r="AD8" i="4" s="1"/>
  <c r="V8" i="4"/>
  <c r="BB8" i="4"/>
  <c r="W8" i="4"/>
  <c r="Z8" i="4"/>
  <c r="BS8" i="4"/>
  <c r="AA8" i="4"/>
  <c r="AX8" i="4"/>
  <c r="AY8" i="4"/>
  <c r="AZ8" i="4"/>
  <c r="BC8" i="4"/>
  <c r="BF8" i="4"/>
  <c r="BG8" i="4"/>
  <c r="BH8" i="4"/>
  <c r="BK8" i="4"/>
  <c r="BN8" i="4"/>
  <c r="BO8" i="4"/>
  <c r="BP8" i="4"/>
  <c r="V9" i="4"/>
  <c r="W9" i="4"/>
  <c r="Z9" i="4"/>
  <c r="AA9" i="4"/>
  <c r="BC9" i="4" s="1"/>
  <c r="AX9" i="4"/>
  <c r="AY9" i="4"/>
  <c r="AZ9" i="4"/>
  <c r="BA9" i="4"/>
  <c r="BF9" i="4"/>
  <c r="BG9" i="4"/>
  <c r="BH9" i="4"/>
  <c r="BI9" i="4"/>
  <c r="BN9" i="4"/>
  <c r="BO9" i="4"/>
  <c r="BP9" i="4"/>
  <c r="BQ9" i="4"/>
  <c r="Z10" i="4"/>
  <c r="AA10" i="4"/>
  <c r="AD10" i="4"/>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BR11" i="4"/>
  <c r="BS11" i="4"/>
  <c r="AQ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BI6" i="5" s="1"/>
  <c r="S6" i="5"/>
  <c r="V6" i="5"/>
  <c r="W6" i="5"/>
  <c r="Z6" i="5"/>
  <c r="BC6" i="5" s="1"/>
  <c r="AA6" i="5"/>
  <c r="AX6" i="5"/>
  <c r="BF6" i="5"/>
  <c r="BN6" i="5"/>
  <c r="N7" i="5"/>
  <c r="O7" i="5"/>
  <c r="R7" i="5"/>
  <c r="BI7" i="5" s="1"/>
  <c r="S7" i="5"/>
  <c r="V7" i="5"/>
  <c r="W7" i="5"/>
  <c r="Z7" i="5"/>
  <c r="AA7" i="5"/>
  <c r="AX7" i="5"/>
  <c r="AY7" i="5"/>
  <c r="BF7" i="5"/>
  <c r="BG7" i="5"/>
  <c r="BN7" i="5"/>
  <c r="BO7" i="5"/>
  <c r="R8" i="5"/>
  <c r="S8" i="5"/>
  <c r="BI8" i="5"/>
  <c r="V8" i="5"/>
  <c r="BR8" i="5" s="1"/>
  <c r="W8" i="5"/>
  <c r="Z8" i="5"/>
  <c r="BC8" i="5" s="1"/>
  <c r="AA8" i="5"/>
  <c r="AX8" i="5"/>
  <c r="AY8" i="5"/>
  <c r="AZ8" i="5"/>
  <c r="BF8" i="5"/>
  <c r="BG8" i="5"/>
  <c r="BH8" i="5"/>
  <c r="BN8" i="5"/>
  <c r="BO8" i="5"/>
  <c r="BP8" i="5"/>
  <c r="V9" i="5"/>
  <c r="W9" i="5"/>
  <c r="Z9" i="5"/>
  <c r="AA9" i="5"/>
  <c r="BK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C14" i="5"/>
  <c r="C15" i="5"/>
  <c r="C12" i="50"/>
  <c r="C16" i="5"/>
  <c r="C17" i="5"/>
  <c r="C14" i="50" s="1"/>
  <c r="A22" i="5"/>
  <c r="A23" i="5"/>
  <c r="A24" i="5"/>
  <c r="A25" i="5"/>
  <c r="A26" i="5"/>
  <c r="A27" i="5"/>
  <c r="A31" i="5"/>
  <c r="A32" i="5"/>
  <c r="A33" i="5"/>
  <c r="A34" i="5"/>
  <c r="A35" i="5"/>
  <c r="A36" i="5"/>
  <c r="A40" i="5"/>
  <c r="A41" i="5"/>
  <c r="A42" i="5"/>
  <c r="A43" i="5"/>
  <c r="A44" i="5"/>
  <c r="A45" i="5"/>
  <c r="A49" i="5"/>
  <c r="A50" i="5"/>
  <c r="A51" i="5"/>
  <c r="A52" i="5"/>
  <c r="A53" i="5"/>
  <c r="A54" i="5"/>
  <c r="J6" i="6"/>
  <c r="BG6" i="6" s="1"/>
  <c r="N6" i="6"/>
  <c r="BP6" i="6" s="1"/>
  <c r="R6" i="6"/>
  <c r="BQ6" i="6"/>
  <c r="V6" i="6"/>
  <c r="K6" i="6"/>
  <c r="O6" i="6"/>
  <c r="BH6" i="6"/>
  <c r="S6" i="6"/>
  <c r="W6" i="6"/>
  <c r="Z6" i="6"/>
  <c r="AA6" i="6"/>
  <c r="AX6" i="6"/>
  <c r="BF6" i="6"/>
  <c r="BN6" i="6"/>
  <c r="N7" i="6"/>
  <c r="O7" i="6"/>
  <c r="BH7" i="6"/>
  <c r="R7" i="6"/>
  <c r="S7" i="6"/>
  <c r="BI7" i="6" s="1"/>
  <c r="V7" i="6"/>
  <c r="W7" i="6"/>
  <c r="Z7" i="6"/>
  <c r="BS7" i="6" s="1"/>
  <c r="AA7" i="6"/>
  <c r="AX7" i="6"/>
  <c r="AY7" i="6"/>
  <c r="BF7" i="6"/>
  <c r="BG7" i="6"/>
  <c r="BN7" i="6"/>
  <c r="BO7" i="6"/>
  <c r="BP7" i="6"/>
  <c r="R8" i="6"/>
  <c r="S8" i="6"/>
  <c r="V8" i="6"/>
  <c r="W8" i="6"/>
  <c r="Z8" i="6"/>
  <c r="AA8" i="6"/>
  <c r="AX8" i="6"/>
  <c r="AY8" i="6"/>
  <c r="AZ8" i="6"/>
  <c r="BF8" i="6"/>
  <c r="BG8" i="6"/>
  <c r="BH8" i="6"/>
  <c r="BN8" i="6"/>
  <c r="BO8" i="6"/>
  <c r="BP8" i="6"/>
  <c r="V9" i="6"/>
  <c r="W9" i="6"/>
  <c r="Z9" i="6"/>
  <c r="AA9" i="6"/>
  <c r="BC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L11" i="6" s="1"/>
  <c r="BI11" i="6"/>
  <c r="BJ11" i="6"/>
  <c r="BK11" i="6"/>
  <c r="BN11" i="6"/>
  <c r="BO11" i="6"/>
  <c r="BP11" i="6"/>
  <c r="BQ11" i="6"/>
  <c r="BR11" i="6"/>
  <c r="BS11" i="6"/>
  <c r="C14" i="6"/>
  <c r="C15" i="50"/>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BQ6" i="7" s="1"/>
  <c r="S6" i="7"/>
  <c r="V6" i="7"/>
  <c r="W6" i="7"/>
  <c r="Z6" i="7"/>
  <c r="BS6" i="7"/>
  <c r="AA6" i="7"/>
  <c r="BC6" i="7" s="1"/>
  <c r="AX6" i="7"/>
  <c r="BF6" i="7"/>
  <c r="BK6" i="7"/>
  <c r="BN6" i="7"/>
  <c r="N7" i="7"/>
  <c r="O7" i="7"/>
  <c r="AZ7" i="7"/>
  <c r="R7" i="7"/>
  <c r="BQ7" i="7" s="1"/>
  <c r="S7" i="7"/>
  <c r="V7" i="7"/>
  <c r="W7" i="7"/>
  <c r="AD7" i="7" s="1"/>
  <c r="Z7" i="7"/>
  <c r="AA7" i="7"/>
  <c r="AX7" i="7"/>
  <c r="AY7" i="7"/>
  <c r="BF7" i="7"/>
  <c r="BG7" i="7"/>
  <c r="BN7" i="7"/>
  <c r="BO7" i="7"/>
  <c r="BS7" i="7"/>
  <c r="R8" i="7"/>
  <c r="S8" i="7"/>
  <c r="V8" i="7"/>
  <c r="BB8" i="7" s="1"/>
  <c r="W8" i="7"/>
  <c r="Z8" i="7"/>
  <c r="AA8" i="7"/>
  <c r="AX8" i="7"/>
  <c r="AY8" i="7"/>
  <c r="AZ8" i="7"/>
  <c r="BF8" i="7"/>
  <c r="BG8" i="7"/>
  <c r="BH8" i="7"/>
  <c r="BN8" i="7"/>
  <c r="BO8" i="7"/>
  <c r="BP8" i="7"/>
  <c r="BQ8" i="7"/>
  <c r="V9" i="7"/>
  <c r="W9" i="7"/>
  <c r="BB9" i="7"/>
  <c r="Z9" i="7"/>
  <c r="AA9" i="7"/>
  <c r="AX9" i="7"/>
  <c r="AY9" i="7"/>
  <c r="AZ9" i="7"/>
  <c r="BA9" i="7"/>
  <c r="BF9" i="7"/>
  <c r="BG9" i="7"/>
  <c r="BH9" i="7"/>
  <c r="BI9" i="7"/>
  <c r="BN9" i="7"/>
  <c r="BO9" i="7"/>
  <c r="BP9" i="7"/>
  <c r="BQ9" i="7"/>
  <c r="Z10" i="7"/>
  <c r="AA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AP11" i="7" s="1"/>
  <c r="BI11" i="7"/>
  <c r="BJ11" i="7"/>
  <c r="BK11" i="7"/>
  <c r="BN11" i="7"/>
  <c r="BO11" i="7"/>
  <c r="BP11" i="7"/>
  <c r="BQ11" i="7"/>
  <c r="BR11" i="7"/>
  <c r="BS11" i="7"/>
  <c r="C14" i="7"/>
  <c r="C19" i="50"/>
  <c r="C15" i="7"/>
  <c r="C16" i="7"/>
  <c r="C21" i="50"/>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AZ6" i="8" s="1"/>
  <c r="R6" i="8"/>
  <c r="S6" i="8"/>
  <c r="V6" i="8"/>
  <c r="BR6" i="8" s="1"/>
  <c r="W6" i="8"/>
  <c r="Z6" i="8"/>
  <c r="AA6" i="8"/>
  <c r="BC6" i="8" s="1"/>
  <c r="AX6" i="8"/>
  <c r="BF6" i="8"/>
  <c r="BN6" i="8"/>
  <c r="N7" i="8"/>
  <c r="O7" i="8"/>
  <c r="R7" i="8"/>
  <c r="S7" i="8"/>
  <c r="V7" i="8"/>
  <c r="W7" i="8"/>
  <c r="BJ7" i="8"/>
  <c r="Z7" i="8"/>
  <c r="AA7" i="8"/>
  <c r="AX7" i="8"/>
  <c r="AY7" i="8"/>
  <c r="BF7" i="8"/>
  <c r="BG7" i="8"/>
  <c r="BN7" i="8"/>
  <c r="BO7" i="8"/>
  <c r="R8" i="8"/>
  <c r="BQ8" i="8"/>
  <c r="S8" i="8"/>
  <c r="V8" i="8"/>
  <c r="BR8" i="8" s="1"/>
  <c r="W8" i="8"/>
  <c r="BB8" i="8"/>
  <c r="Z8" i="8"/>
  <c r="AA8" i="8"/>
  <c r="BC8" i="8"/>
  <c r="AX8" i="8"/>
  <c r="AY8" i="8"/>
  <c r="AZ8" i="8"/>
  <c r="BF8" i="8"/>
  <c r="BG8" i="8"/>
  <c r="BH8" i="8"/>
  <c r="BN8" i="8"/>
  <c r="BO8" i="8"/>
  <c r="BP8" i="8"/>
  <c r="V9" i="8"/>
  <c r="W9" i="8"/>
  <c r="Z9" i="8"/>
  <c r="AA9" i="8"/>
  <c r="BC9" i="8" s="1"/>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D11" i="8" s="1"/>
  <c r="BA11" i="8"/>
  <c r="BB11" i="8"/>
  <c r="BC11" i="8"/>
  <c r="BF11" i="8"/>
  <c r="BG11" i="8"/>
  <c r="BH11" i="8"/>
  <c r="BI11" i="8"/>
  <c r="BJ11" i="8"/>
  <c r="BK11" i="8"/>
  <c r="BN11" i="8"/>
  <c r="BO11" i="8"/>
  <c r="BP11" i="8"/>
  <c r="BQ11" i="8"/>
  <c r="BR11" i="8"/>
  <c r="BS11" i="8"/>
  <c r="C14" i="8"/>
  <c r="C23" i="50" s="1"/>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K6" i="9"/>
  <c r="BG6" i="9"/>
  <c r="N6" i="9"/>
  <c r="O6" i="9"/>
  <c r="R6" i="9"/>
  <c r="BQ6" i="9"/>
  <c r="S6" i="9"/>
  <c r="V6" i="9"/>
  <c r="W6" i="9"/>
  <c r="BJ6" i="9" s="1"/>
  <c r="Z6" i="9"/>
  <c r="BS6" i="9" s="1"/>
  <c r="AA6" i="9"/>
  <c r="AX6" i="9"/>
  <c r="BF6" i="9"/>
  <c r="BN6" i="9"/>
  <c r="N7" i="9"/>
  <c r="BP7" i="9" s="1"/>
  <c r="O7" i="9"/>
  <c r="R7" i="9"/>
  <c r="S7" i="9"/>
  <c r="V7" i="9"/>
  <c r="W7" i="9"/>
  <c r="Z7" i="9"/>
  <c r="AA7" i="9"/>
  <c r="AX7" i="9"/>
  <c r="AY7" i="9"/>
  <c r="BF7" i="9"/>
  <c r="BG7" i="9"/>
  <c r="BN7" i="9"/>
  <c r="BO7" i="9"/>
  <c r="BQ7" i="9"/>
  <c r="R8" i="9"/>
  <c r="BI8" i="9" s="1"/>
  <c r="S8" i="9"/>
  <c r="V8" i="9"/>
  <c r="W8" i="9"/>
  <c r="Z8" i="9"/>
  <c r="AA8" i="9"/>
  <c r="AX8" i="9"/>
  <c r="AY8" i="9"/>
  <c r="AZ8" i="9"/>
  <c r="BF8" i="9"/>
  <c r="BG8" i="9"/>
  <c r="BH8" i="9"/>
  <c r="BN8" i="9"/>
  <c r="BO8" i="9"/>
  <c r="BP8" i="9"/>
  <c r="V9" i="9"/>
  <c r="W9" i="9"/>
  <c r="Z9" i="9"/>
  <c r="AA9" i="9"/>
  <c r="AX9" i="9"/>
  <c r="AY9" i="9"/>
  <c r="AZ9" i="9"/>
  <c r="BA9" i="9"/>
  <c r="BF9" i="9"/>
  <c r="BG9" i="9"/>
  <c r="BH9" i="9"/>
  <c r="BI9" i="9"/>
  <c r="BN9" i="9"/>
  <c r="BO9" i="9"/>
  <c r="BP9" i="9"/>
  <c r="BQ9" i="9"/>
  <c r="Z10" i="9"/>
  <c r="AA10" i="9"/>
  <c r="AX10" i="9"/>
  <c r="AY10" i="9"/>
  <c r="AZ10" i="9"/>
  <c r="BA10" i="9"/>
  <c r="BB10" i="9"/>
  <c r="BC10" i="9"/>
  <c r="BF10" i="9"/>
  <c r="BG10" i="9"/>
  <c r="BH10" i="9"/>
  <c r="BI10" i="9"/>
  <c r="BJ10" i="9"/>
  <c r="BN10" i="9"/>
  <c r="BO10" i="9"/>
  <c r="BP10" i="9"/>
  <c r="BQ10" i="9"/>
  <c r="BR10" i="9"/>
  <c r="AD11" i="9"/>
  <c r="AX11" i="9"/>
  <c r="AY11" i="9"/>
  <c r="AZ11" i="9"/>
  <c r="BA11" i="9"/>
  <c r="BB11" i="9"/>
  <c r="BC11" i="9"/>
  <c r="BF11" i="9"/>
  <c r="BG11" i="9"/>
  <c r="BH11" i="9"/>
  <c r="BI11" i="9"/>
  <c r="BJ11" i="9"/>
  <c r="BK11" i="9"/>
  <c r="BN11" i="9"/>
  <c r="BO11" i="9"/>
  <c r="BP11" i="9"/>
  <c r="BQ11" i="9"/>
  <c r="BR11" i="9"/>
  <c r="BS11" i="9"/>
  <c r="C14" i="9"/>
  <c r="C15" i="9"/>
  <c r="C28" i="50"/>
  <c r="C16" i="9"/>
  <c r="C17" i="9"/>
  <c r="C30" i="50"/>
  <c r="A22" i="9"/>
  <c r="A23" i="9"/>
  <c r="A24" i="9"/>
  <c r="A25" i="9"/>
  <c r="A26" i="9"/>
  <c r="A27" i="9"/>
  <c r="A31" i="9"/>
  <c r="A32" i="9"/>
  <c r="A33" i="9"/>
  <c r="A34" i="9"/>
  <c r="A35" i="9"/>
  <c r="A36" i="9"/>
  <c r="A40" i="9"/>
  <c r="A41" i="9"/>
  <c r="A42" i="9"/>
  <c r="A43" i="9"/>
  <c r="A44" i="9"/>
  <c r="A45" i="9"/>
  <c r="A49" i="9"/>
  <c r="A50" i="9"/>
  <c r="A51" i="9"/>
  <c r="A52" i="9"/>
  <c r="A53" i="9"/>
  <c r="A54" i="9"/>
  <c r="J6" i="10"/>
  <c r="K6" i="10"/>
  <c r="N6" i="10"/>
  <c r="BP6" i="10"/>
  <c r="O6" i="10"/>
  <c r="AZ6" i="10" s="1"/>
  <c r="R6" i="10"/>
  <c r="S6" i="10"/>
  <c r="V6" i="10"/>
  <c r="W6" i="10"/>
  <c r="BB6" i="10"/>
  <c r="Z6" i="10"/>
  <c r="AA6" i="10"/>
  <c r="BC6" i="10"/>
  <c r="AX6" i="10"/>
  <c r="BF6" i="10"/>
  <c r="BN6" i="10"/>
  <c r="BO6" i="10"/>
  <c r="BQ6" i="10"/>
  <c r="N7" i="10"/>
  <c r="O7" i="10"/>
  <c r="R7" i="10"/>
  <c r="BI7" i="10" s="1"/>
  <c r="S7" i="10"/>
  <c r="V7" i="10"/>
  <c r="W7" i="10"/>
  <c r="Z7" i="10"/>
  <c r="AA7" i="10"/>
  <c r="AX7" i="10"/>
  <c r="AY7" i="10"/>
  <c r="BF7" i="10"/>
  <c r="BG7" i="10"/>
  <c r="BN7" i="10"/>
  <c r="BO7" i="10"/>
  <c r="BQ7" i="10"/>
  <c r="R8" i="10"/>
  <c r="S8" i="10"/>
  <c r="BI8" i="10"/>
  <c r="V8" i="10"/>
  <c r="W8" i="10"/>
  <c r="Z8" i="10"/>
  <c r="AA8" i="10"/>
  <c r="BC8" i="10"/>
  <c r="AX8" i="10"/>
  <c r="AY8" i="10"/>
  <c r="AZ8" i="10"/>
  <c r="BF8" i="10"/>
  <c r="BG8" i="10"/>
  <c r="BH8" i="10"/>
  <c r="BN8" i="10"/>
  <c r="BO8" i="10"/>
  <c r="BP8" i="10"/>
  <c r="BQ8" i="10"/>
  <c r="V9" i="10"/>
  <c r="W9" i="10"/>
  <c r="Z9" i="10"/>
  <c r="AA9" i="10"/>
  <c r="AX9" i="10"/>
  <c r="AY9" i="10"/>
  <c r="AZ9" i="10"/>
  <c r="BA9" i="10"/>
  <c r="BF9" i="10"/>
  <c r="BG9" i="10"/>
  <c r="BH9" i="10"/>
  <c r="BI9" i="10"/>
  <c r="BN9" i="10"/>
  <c r="BO9" i="10"/>
  <c r="BP9" i="10"/>
  <c r="BQ9" i="10"/>
  <c r="Z10" i="10"/>
  <c r="AA10" i="10"/>
  <c r="AX10" i="10"/>
  <c r="AY10" i="10"/>
  <c r="AZ10" i="10"/>
  <c r="BA10" i="10"/>
  <c r="BB10" i="10"/>
  <c r="BF10" i="10"/>
  <c r="BG10" i="10"/>
  <c r="BH10" i="10"/>
  <c r="BI10" i="10"/>
  <c r="BJ10" i="10"/>
  <c r="BN10" i="10"/>
  <c r="BO10" i="10"/>
  <c r="BP10" i="10"/>
  <c r="BQ10" i="10"/>
  <c r="BR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K6" i="108"/>
  <c r="N6" i="108"/>
  <c r="BP6" i="108"/>
  <c r="O6" i="108"/>
  <c r="R6" i="108"/>
  <c r="S6" i="108"/>
  <c r="V6" i="108"/>
  <c r="W6" i="108"/>
  <c r="Z6" i="108"/>
  <c r="AA6" i="108"/>
  <c r="BC6" i="108" s="1"/>
  <c r="BK6" i="108"/>
  <c r="AX6" i="108"/>
  <c r="BF6" i="108"/>
  <c r="BN6" i="108"/>
  <c r="BS6" i="108"/>
  <c r="N7" i="108"/>
  <c r="BP7" i="108"/>
  <c r="O7" i="108"/>
  <c r="AZ7" i="108" s="1"/>
  <c r="R7" i="108"/>
  <c r="S7" i="108"/>
  <c r="BI7" i="108"/>
  <c r="V7" i="108"/>
  <c r="BR7" i="108" s="1"/>
  <c r="W7" i="108"/>
  <c r="BJ7" i="108"/>
  <c r="Z7" i="108"/>
  <c r="BS7" i="108" s="1"/>
  <c r="AA7" i="108"/>
  <c r="AX7" i="108"/>
  <c r="AY7" i="108"/>
  <c r="BF7" i="108"/>
  <c r="BG7" i="108"/>
  <c r="BN7" i="108"/>
  <c r="BO7" i="108"/>
  <c r="R8" i="108"/>
  <c r="BQ8" i="108"/>
  <c r="S8" i="108"/>
  <c r="V8" i="108"/>
  <c r="W8" i="108"/>
  <c r="Z8" i="108"/>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BK10" i="108" s="1"/>
  <c r="BL10" i="108" s="1"/>
  <c r="AA10" i="108"/>
  <c r="AX10" i="108"/>
  <c r="AY10" i="108"/>
  <c r="AZ10" i="108"/>
  <c r="BA10" i="108"/>
  <c r="BB10" i="108"/>
  <c r="BF10" i="108"/>
  <c r="BG10" i="108"/>
  <c r="AP10" i="108" s="1"/>
  <c r="BH10" i="108"/>
  <c r="BI10" i="108"/>
  <c r="BJ10" i="108"/>
  <c r="BN10" i="108"/>
  <c r="BO10" i="108"/>
  <c r="BP10" i="108"/>
  <c r="BQ10" i="108"/>
  <c r="BR10" i="108"/>
  <c r="BS10" i="108"/>
  <c r="AD11" i="108"/>
  <c r="AX11" i="108"/>
  <c r="AY11" i="108"/>
  <c r="AZ11" i="108"/>
  <c r="BA11" i="108"/>
  <c r="BB11" i="108"/>
  <c r="BC11" i="108"/>
  <c r="BF11" i="108"/>
  <c r="BG11" i="108"/>
  <c r="BH11" i="108"/>
  <c r="BI11" i="108"/>
  <c r="BJ11" i="108"/>
  <c r="BK11" i="108"/>
  <c r="BN11" i="108"/>
  <c r="BO11" i="108"/>
  <c r="BP11" i="108"/>
  <c r="BQ11" i="108"/>
  <c r="BR11" i="108"/>
  <c r="BS11" i="108"/>
  <c r="AQ11" i="108"/>
  <c r="C14" i="108"/>
  <c r="C15" i="108"/>
  <c r="C16" i="108"/>
  <c r="C37" i="50" s="1"/>
  <c r="C17" i="108"/>
  <c r="C38" i="50" s="1"/>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BG6" i="107"/>
  <c r="N6" i="107"/>
  <c r="BP6" i="107" s="1"/>
  <c r="O6" i="107"/>
  <c r="R6" i="107"/>
  <c r="S6" i="107"/>
  <c r="V6" i="107"/>
  <c r="BJ6" i="107" s="1"/>
  <c r="W6" i="107"/>
  <c r="Z6" i="107"/>
  <c r="AA6" i="107"/>
  <c r="AX6" i="107"/>
  <c r="BF6" i="107"/>
  <c r="BN6" i="107"/>
  <c r="BO6" i="107"/>
  <c r="N7" i="107"/>
  <c r="O7" i="107"/>
  <c r="R7" i="107"/>
  <c r="BQ7" i="107"/>
  <c r="S7" i="107"/>
  <c r="V7" i="107"/>
  <c r="BR7" i="107"/>
  <c r="W7" i="107"/>
  <c r="BJ7" i="107" s="1"/>
  <c r="Z7" i="107"/>
  <c r="AA7" i="107"/>
  <c r="AX7" i="107"/>
  <c r="AY7" i="107"/>
  <c r="BF7" i="107"/>
  <c r="BG7" i="107"/>
  <c r="BN7" i="107"/>
  <c r="BO7" i="107"/>
  <c r="R8" i="107"/>
  <c r="BQ8" i="107"/>
  <c r="S8" i="107"/>
  <c r="BI8" i="107" s="1"/>
  <c r="V8" i="107"/>
  <c r="W8" i="107"/>
  <c r="Z8" i="107"/>
  <c r="AA8" i="107"/>
  <c r="AX8" i="107"/>
  <c r="AY8" i="107"/>
  <c r="AZ8" i="107"/>
  <c r="BF8" i="107"/>
  <c r="BG8" i="107"/>
  <c r="BH8" i="107"/>
  <c r="BN8" i="107"/>
  <c r="BO8" i="107"/>
  <c r="BP8" i="107"/>
  <c r="V9" i="107"/>
  <c r="W9" i="107"/>
  <c r="Z9" i="107"/>
  <c r="BS9" i="107"/>
  <c r="AA9" i="107"/>
  <c r="AX9" i="107"/>
  <c r="AY9" i="107"/>
  <c r="AZ9" i="107"/>
  <c r="BA9" i="107"/>
  <c r="BF9" i="107"/>
  <c r="BG9" i="107"/>
  <c r="BH9" i="107"/>
  <c r="BI9" i="107"/>
  <c r="BN9" i="107"/>
  <c r="BO9" i="107"/>
  <c r="BT9" i="107" s="1"/>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D11" i="107" s="1"/>
  <c r="BB11" i="107"/>
  <c r="BC11" i="107"/>
  <c r="BF11" i="107"/>
  <c r="BG11" i="107"/>
  <c r="BH11" i="107"/>
  <c r="BI11" i="107"/>
  <c r="BJ11" i="107"/>
  <c r="BK11" i="107"/>
  <c r="BN11" i="107"/>
  <c r="BO11" i="107"/>
  <c r="BP11" i="107"/>
  <c r="BQ11" i="107"/>
  <c r="BR11" i="107"/>
  <c r="BS11" i="107"/>
  <c r="C14" i="107"/>
  <c r="C39" i="50" s="1"/>
  <c r="C15" i="107"/>
  <c r="C16" i="107"/>
  <c r="C41" i="50"/>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N6" i="106"/>
  <c r="O6" i="106"/>
  <c r="AZ6" i="106"/>
  <c r="R6" i="106"/>
  <c r="BQ6" i="106" s="1"/>
  <c r="S6" i="106"/>
  <c r="V6" i="106"/>
  <c r="BR6" i="106"/>
  <c r="W6" i="106"/>
  <c r="Z6" i="106"/>
  <c r="BK6" i="106" s="1"/>
  <c r="AA6" i="106"/>
  <c r="BC6" i="106"/>
  <c r="AX6" i="106"/>
  <c r="BF6" i="106"/>
  <c r="BN6" i="106"/>
  <c r="BS6" i="106"/>
  <c r="N7" i="106"/>
  <c r="O7" i="106"/>
  <c r="R7" i="106"/>
  <c r="BQ7" i="106" s="1"/>
  <c r="S7" i="106"/>
  <c r="V7" i="106"/>
  <c r="W7" i="106"/>
  <c r="BB7" i="106"/>
  <c r="Z7" i="106"/>
  <c r="AA7" i="106"/>
  <c r="AX7" i="106"/>
  <c r="AY7" i="106"/>
  <c r="BF7" i="106"/>
  <c r="BG7" i="106"/>
  <c r="BN7" i="106"/>
  <c r="BO7" i="106"/>
  <c r="BS7" i="106"/>
  <c r="R8" i="106"/>
  <c r="S8" i="106"/>
  <c r="V8" i="106"/>
  <c r="W8" i="106"/>
  <c r="Z8" i="106"/>
  <c r="AA8" i="106"/>
  <c r="BC8" i="106" s="1"/>
  <c r="AX8" i="106"/>
  <c r="AY8" i="106"/>
  <c r="AZ8" i="106"/>
  <c r="BF8" i="106"/>
  <c r="BG8" i="106"/>
  <c r="BH8" i="106"/>
  <c r="BN8" i="106"/>
  <c r="BO8" i="106"/>
  <c r="BP8" i="106"/>
  <c r="BS8" i="106"/>
  <c r="V9" i="106"/>
  <c r="W9" i="106"/>
  <c r="BB9" i="106" s="1"/>
  <c r="Z9" i="106"/>
  <c r="BK9" i="106" s="1"/>
  <c r="AA9" i="106"/>
  <c r="AX9" i="106"/>
  <c r="AY9" i="106"/>
  <c r="AZ9" i="106"/>
  <c r="BA9" i="106"/>
  <c r="BF9" i="106"/>
  <c r="BG9" i="106"/>
  <c r="BH9" i="106"/>
  <c r="BI9" i="106"/>
  <c r="BN9" i="106"/>
  <c r="BO9" i="106"/>
  <c r="BP9" i="106"/>
  <c r="BQ9" i="106"/>
  <c r="Z10" i="106"/>
  <c r="AA10" i="106"/>
  <c r="AX10" i="106"/>
  <c r="AY10" i="106"/>
  <c r="AZ10" i="106"/>
  <c r="AE10" i="106" s="1"/>
  <c r="BA10" i="106"/>
  <c r="BB10" i="106"/>
  <c r="BF10" i="106"/>
  <c r="BG10" i="106"/>
  <c r="BH10" i="106"/>
  <c r="BI10" i="106"/>
  <c r="BJ10" i="106"/>
  <c r="BN10" i="106"/>
  <c r="BO10" i="106"/>
  <c r="BP10" i="106"/>
  <c r="BQ10" i="106"/>
  <c r="BR10" i="106"/>
  <c r="AD11" i="106"/>
  <c r="AX11" i="106"/>
  <c r="AY11" i="106"/>
  <c r="AZ11" i="106"/>
  <c r="AE11" i="106" s="1"/>
  <c r="BA11" i="106"/>
  <c r="BB11" i="106"/>
  <c r="BC11" i="106"/>
  <c r="BF11" i="106"/>
  <c r="BG11" i="106"/>
  <c r="BH11" i="106"/>
  <c r="BI11" i="106"/>
  <c r="BJ11" i="106"/>
  <c r="BK11" i="106"/>
  <c r="BN11" i="106"/>
  <c r="BO11" i="106"/>
  <c r="BP11" i="106"/>
  <c r="BQ11" i="106"/>
  <c r="BR11" i="106"/>
  <c r="BS11" i="106"/>
  <c r="C14" i="106"/>
  <c r="C43" i="50" s="1"/>
  <c r="C15" i="106"/>
  <c r="C44" i="50"/>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s="1"/>
  <c r="K6" i="105"/>
  <c r="N6" i="105"/>
  <c r="O6" i="105"/>
  <c r="R6" i="105"/>
  <c r="BQ6" i="105" s="1"/>
  <c r="S6" i="105"/>
  <c r="V6" i="105"/>
  <c r="BJ6" i="105"/>
  <c r="W6" i="105"/>
  <c r="BB6" i="105" s="1"/>
  <c r="Z6" i="105"/>
  <c r="AA6" i="105"/>
  <c r="AX6" i="105"/>
  <c r="BF6" i="105"/>
  <c r="BN6" i="105"/>
  <c r="N7" i="105"/>
  <c r="O7" i="105"/>
  <c r="R7" i="105"/>
  <c r="S7" i="105"/>
  <c r="V7" i="105"/>
  <c r="W7" i="105"/>
  <c r="Z7" i="105"/>
  <c r="AA7" i="105"/>
  <c r="AX7" i="105"/>
  <c r="AY7" i="105"/>
  <c r="BF7" i="105"/>
  <c r="BG7" i="105"/>
  <c r="BN7" i="105"/>
  <c r="BO7" i="105"/>
  <c r="R8" i="105"/>
  <c r="S8" i="105"/>
  <c r="V8" i="105"/>
  <c r="W8" i="105"/>
  <c r="Z8" i="105"/>
  <c r="AA8" i="105"/>
  <c r="AX8" i="105"/>
  <c r="AY8" i="105"/>
  <c r="AZ8" i="105"/>
  <c r="BF8" i="105"/>
  <c r="BG8" i="105"/>
  <c r="BH8" i="105"/>
  <c r="BN8" i="105"/>
  <c r="BO8" i="105"/>
  <c r="BP8" i="105"/>
  <c r="BQ8" i="105"/>
  <c r="V9" i="105"/>
  <c r="BR9" i="105"/>
  <c r="W9" i="105"/>
  <c r="Z9" i="105"/>
  <c r="AA9" i="105"/>
  <c r="AX9" i="105"/>
  <c r="AY9" i="105"/>
  <c r="AZ9" i="105"/>
  <c r="BA9" i="105"/>
  <c r="BF9" i="105"/>
  <c r="BG9" i="105"/>
  <c r="BH9" i="105"/>
  <c r="BI9" i="105"/>
  <c r="BN9" i="105"/>
  <c r="BO9" i="105"/>
  <c r="BP9" i="105"/>
  <c r="BQ9" i="105"/>
  <c r="Z10" i="105"/>
  <c r="AA10" i="105"/>
  <c r="BK10" i="105" s="1"/>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47" i="50" s="1"/>
  <c r="C15" i="105"/>
  <c r="C48" i="50" s="1"/>
  <c r="C16" i="105"/>
  <c r="C49" i="50" s="1"/>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c r="K6" i="104"/>
  <c r="AY6" i="104" s="1"/>
  <c r="N6" i="104"/>
  <c r="O6" i="104"/>
  <c r="R6" i="104"/>
  <c r="S6" i="104"/>
  <c r="V6" i="104"/>
  <c r="W6" i="104"/>
  <c r="BB6" i="104" s="1"/>
  <c r="Z6" i="104"/>
  <c r="AA6" i="104"/>
  <c r="AX6" i="104"/>
  <c r="BF6" i="104"/>
  <c r="BN6" i="104"/>
  <c r="N7" i="104"/>
  <c r="O7" i="104"/>
  <c r="AZ7" i="104"/>
  <c r="R7" i="104"/>
  <c r="S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W9" i="104"/>
  <c r="Z9" i="104"/>
  <c r="AA9" i="104"/>
  <c r="AX9" i="104"/>
  <c r="AY9" i="104"/>
  <c r="AZ9" i="104"/>
  <c r="BA9" i="104"/>
  <c r="BF9" i="104"/>
  <c r="BG9" i="104"/>
  <c r="BH9" i="104"/>
  <c r="BI9" i="104"/>
  <c r="BN9" i="104"/>
  <c r="BO9" i="104"/>
  <c r="BP9" i="104"/>
  <c r="BQ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D11" i="104" s="1"/>
  <c r="BA11" i="104"/>
  <c r="BB11" i="104"/>
  <c r="BC11" i="104"/>
  <c r="BF11" i="104"/>
  <c r="BG11" i="104"/>
  <c r="BH11" i="104"/>
  <c r="BI11" i="104"/>
  <c r="BJ11" i="104"/>
  <c r="BK11" i="104"/>
  <c r="BN11" i="104"/>
  <c r="BO11" i="104"/>
  <c r="BP11" i="104"/>
  <c r="AQ11" i="104" s="1"/>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s="1"/>
  <c r="O6" i="103"/>
  <c r="BH6" i="103" s="1"/>
  <c r="R6" i="103"/>
  <c r="BA6" i="103" s="1"/>
  <c r="S6" i="103"/>
  <c r="V6" i="103"/>
  <c r="BR6" i="103"/>
  <c r="W6" i="103"/>
  <c r="Z6" i="103"/>
  <c r="AA6" i="103"/>
  <c r="AX6" i="103"/>
  <c r="BF6" i="103"/>
  <c r="BN6" i="103"/>
  <c r="N7" i="103"/>
  <c r="O7" i="103"/>
  <c r="R7" i="103"/>
  <c r="S7" i="103"/>
  <c r="V7" i="103"/>
  <c r="W7" i="103"/>
  <c r="Z7" i="103"/>
  <c r="AA7" i="103"/>
  <c r="AX7" i="103"/>
  <c r="AY7" i="103"/>
  <c r="BF7" i="103"/>
  <c r="BG7" i="103"/>
  <c r="BN7" i="103"/>
  <c r="BO7" i="103"/>
  <c r="R8" i="103"/>
  <c r="S8" i="103"/>
  <c r="V8" i="103"/>
  <c r="W8" i="103"/>
  <c r="Z8" i="103"/>
  <c r="AA8" i="103"/>
  <c r="AX8" i="103"/>
  <c r="AY8" i="103"/>
  <c r="AZ8" i="103"/>
  <c r="BF8" i="103"/>
  <c r="BG8" i="103"/>
  <c r="BH8" i="103"/>
  <c r="BN8" i="103"/>
  <c r="BO8" i="103"/>
  <c r="BP8" i="103"/>
  <c r="V9" i="103"/>
  <c r="BJ9" i="103" s="1"/>
  <c r="W9" i="103"/>
  <c r="Z9" i="103"/>
  <c r="AA9" i="103"/>
  <c r="AX9" i="103"/>
  <c r="AY9" i="103"/>
  <c r="AZ9" i="103"/>
  <c r="BA9" i="103"/>
  <c r="BF9" i="103"/>
  <c r="BG9" i="103"/>
  <c r="BH9" i="103"/>
  <c r="BI9" i="103"/>
  <c r="BN9" i="103"/>
  <c r="BO9" i="103"/>
  <c r="BP9" i="103"/>
  <c r="BQ9" i="103"/>
  <c r="BT9" i="103" s="1"/>
  <c r="Z10" i="103"/>
  <c r="AA10" i="103"/>
  <c r="AX10" i="103"/>
  <c r="AY10" i="103"/>
  <c r="BD10" i="103" s="1"/>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AQ11" i="103" s="1"/>
  <c r="BP11" i="103"/>
  <c r="BQ11" i="103"/>
  <c r="BR11" i="103"/>
  <c r="BT11" i="103"/>
  <c r="BS11" i="103"/>
  <c r="C14" i="103"/>
  <c r="C55" i="50"/>
  <c r="C15" i="103"/>
  <c r="C56" i="50" s="1"/>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c r="N6" i="102"/>
  <c r="BP6" i="102" s="1"/>
  <c r="O6" i="102"/>
  <c r="R6" i="102"/>
  <c r="BQ6" i="102"/>
  <c r="S6" i="102"/>
  <c r="V6" i="102"/>
  <c r="W6" i="102"/>
  <c r="BJ6" i="102"/>
  <c r="Z6" i="102"/>
  <c r="AA6" i="102"/>
  <c r="AX6" i="102"/>
  <c r="BF6" i="102"/>
  <c r="BN6" i="102"/>
  <c r="N7" i="102"/>
  <c r="O7" i="102"/>
  <c r="R7" i="102"/>
  <c r="BA7" i="102" s="1"/>
  <c r="S7" i="102"/>
  <c r="V7" i="102"/>
  <c r="W7" i="102"/>
  <c r="Z7" i="102"/>
  <c r="AA7" i="102"/>
  <c r="BC7" i="102"/>
  <c r="AX7" i="102"/>
  <c r="AY7" i="102"/>
  <c r="BF7" i="102"/>
  <c r="BG7" i="102"/>
  <c r="BN7" i="102"/>
  <c r="BO7" i="102"/>
  <c r="R8" i="102"/>
  <c r="S8" i="102"/>
  <c r="BI8" i="102" s="1"/>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D10" i="102"/>
  <c r="AA10" i="102"/>
  <c r="AX10" i="102"/>
  <c r="AY10" i="102"/>
  <c r="AZ10" i="102"/>
  <c r="BA10" i="102"/>
  <c r="BB10" i="102"/>
  <c r="BF10" i="102"/>
  <c r="BG10" i="102"/>
  <c r="BH10" i="102"/>
  <c r="BI10" i="102"/>
  <c r="BJ10" i="102"/>
  <c r="BN10" i="102"/>
  <c r="BO10" i="102"/>
  <c r="BP10" i="102"/>
  <c r="BQ10" i="102"/>
  <c r="BT10" i="102" s="1"/>
  <c r="BR10" i="102"/>
  <c r="AD11" i="102"/>
  <c r="AX11" i="102"/>
  <c r="AY11" i="102"/>
  <c r="AZ11" i="102"/>
  <c r="BA11" i="102"/>
  <c r="BB11" i="102"/>
  <c r="BC11" i="102"/>
  <c r="BF11" i="102"/>
  <c r="BG11" i="102"/>
  <c r="BH11" i="102"/>
  <c r="BI11" i="102"/>
  <c r="BJ11" i="102"/>
  <c r="BK11" i="102"/>
  <c r="BN11" i="102"/>
  <c r="BO11" i="102"/>
  <c r="BP11" i="102"/>
  <c r="BQ11" i="102"/>
  <c r="BR11" i="102"/>
  <c r="BS11" i="102"/>
  <c r="C14" i="102"/>
  <c r="C15" i="102"/>
  <c r="C60" i="50" s="1"/>
  <c r="C16" i="102"/>
  <c r="C61" i="50" s="1"/>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BH6" i="101" s="1"/>
  <c r="O6" i="101"/>
  <c r="R6" i="101"/>
  <c r="S6" i="101"/>
  <c r="V6" i="101"/>
  <c r="BR6" i="101"/>
  <c r="W6" i="101"/>
  <c r="Z6" i="101"/>
  <c r="BK6" i="101" s="1"/>
  <c r="AA6" i="101"/>
  <c r="AX6" i="101"/>
  <c r="BC6" i="101"/>
  <c r="BF6" i="101"/>
  <c r="BN6" i="101"/>
  <c r="BO6" i="101"/>
  <c r="N7" i="101"/>
  <c r="BP7" i="101" s="1"/>
  <c r="O7" i="101"/>
  <c r="R7" i="101"/>
  <c r="S7" i="101"/>
  <c r="V7" i="101"/>
  <c r="BB7" i="101"/>
  <c r="W7" i="101"/>
  <c r="Z7" i="101"/>
  <c r="BS7" i="101" s="1"/>
  <c r="AA7" i="101"/>
  <c r="AX7" i="101"/>
  <c r="AY7" i="101"/>
  <c r="BF7" i="101"/>
  <c r="BG7" i="101"/>
  <c r="BN7" i="101"/>
  <c r="BO7" i="101"/>
  <c r="R8" i="101"/>
  <c r="S8" i="101"/>
  <c r="V8" i="101"/>
  <c r="W8" i="101"/>
  <c r="Z8" i="101"/>
  <c r="AA8" i="101"/>
  <c r="AX8" i="101"/>
  <c r="AY8" i="101"/>
  <c r="AZ8" i="101"/>
  <c r="BF8" i="101"/>
  <c r="BG8" i="101"/>
  <c r="BH8" i="101"/>
  <c r="BN8" i="101"/>
  <c r="BO8" i="101"/>
  <c r="BP8" i="101"/>
  <c r="V9" i="10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63" i="50" s="1"/>
  <c r="C15" i="101"/>
  <c r="C16" i="10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c r="Z6" i="100"/>
  <c r="BK6" i="100" s="1"/>
  <c r="AA6" i="100"/>
  <c r="AX6" i="100"/>
  <c r="BF6" i="100"/>
  <c r="BN6" i="100"/>
  <c r="N7" i="100"/>
  <c r="O7" i="100"/>
  <c r="R7" i="100"/>
  <c r="BQ7" i="100" s="1"/>
  <c r="S7" i="100"/>
  <c r="BA7" i="100"/>
  <c r="V7" i="100"/>
  <c r="W7" i="100"/>
  <c r="Z7" i="100"/>
  <c r="AA7" i="100"/>
  <c r="AX7" i="100"/>
  <c r="AY7" i="100"/>
  <c r="BF7" i="100"/>
  <c r="BG7" i="100"/>
  <c r="BN7" i="100"/>
  <c r="BO7" i="100"/>
  <c r="R8" i="100"/>
  <c r="S8" i="100"/>
  <c r="V8" i="100"/>
  <c r="BR8" i="100" s="1"/>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BN11" i="100"/>
  <c r="BO11" i="100"/>
  <c r="BP11" i="100"/>
  <c r="BQ11" i="100"/>
  <c r="BR11" i="100"/>
  <c r="BS11" i="100"/>
  <c r="C14" i="100"/>
  <c r="C15" i="100"/>
  <c r="C16" i="100"/>
  <c r="C69" i="50" s="1"/>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AY6" i="99" s="1"/>
  <c r="N6" i="99"/>
  <c r="BP6" i="99" s="1"/>
  <c r="O6" i="99"/>
  <c r="R6" i="99"/>
  <c r="BQ6" i="99" s="1"/>
  <c r="BA6" i="99"/>
  <c r="S6" i="99"/>
  <c r="V6" i="99"/>
  <c r="W6" i="99"/>
  <c r="Z6" i="99"/>
  <c r="AA6" i="99"/>
  <c r="AX6" i="99"/>
  <c r="BF6" i="99"/>
  <c r="BN6" i="99"/>
  <c r="N7" i="99"/>
  <c r="O7" i="99"/>
  <c r="R7" i="99"/>
  <c r="S7" i="99"/>
  <c r="V7" i="99"/>
  <c r="W7" i="99"/>
  <c r="Z7" i="99"/>
  <c r="BS7" i="99" s="1"/>
  <c r="AA7" i="99"/>
  <c r="AX7" i="99"/>
  <c r="AY7" i="99"/>
  <c r="BF7" i="99"/>
  <c r="BG7" i="99"/>
  <c r="BN7" i="99"/>
  <c r="BO7" i="99"/>
  <c r="R8" i="99"/>
  <c r="S8" i="99"/>
  <c r="V8" i="99"/>
  <c r="W8" i="99"/>
  <c r="Z8" i="99"/>
  <c r="BK8" i="99" s="1"/>
  <c r="AA8" i="99"/>
  <c r="BC8" i="99"/>
  <c r="AX8" i="99"/>
  <c r="AY8" i="99"/>
  <c r="AZ8" i="99"/>
  <c r="BF8" i="99"/>
  <c r="BG8" i="99"/>
  <c r="BH8" i="99"/>
  <c r="BN8" i="99"/>
  <c r="BO8" i="99"/>
  <c r="BP8" i="99"/>
  <c r="V9" i="99"/>
  <c r="W9" i="99"/>
  <c r="BB9" i="99"/>
  <c r="Z9" i="99"/>
  <c r="AA9" i="99"/>
  <c r="AX9" i="99"/>
  <c r="AY9" i="99"/>
  <c r="AZ9" i="99"/>
  <c r="BA9" i="99"/>
  <c r="BF9" i="99"/>
  <c r="BG9" i="99"/>
  <c r="BH9" i="99"/>
  <c r="BI9" i="99"/>
  <c r="BN9" i="99"/>
  <c r="BO9" i="99"/>
  <c r="BP9" i="99"/>
  <c r="BQ9" i="99"/>
  <c r="Z10" i="99"/>
  <c r="AA10" i="99"/>
  <c r="AX10" i="99"/>
  <c r="AY10" i="99"/>
  <c r="AE10" i="99" s="1"/>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16" i="99"/>
  <c r="C17" i="99"/>
  <c r="C74" i="50" s="1"/>
  <c r="A22" i="99"/>
  <c r="A23" i="99"/>
  <c r="A24" i="99"/>
  <c r="A25" i="99"/>
  <c r="A26" i="99"/>
  <c r="A27" i="99"/>
  <c r="A31" i="99"/>
  <c r="A32" i="99"/>
  <c r="A33" i="99"/>
  <c r="A34" i="99"/>
  <c r="A35" i="99"/>
  <c r="A36" i="99"/>
  <c r="A40" i="99"/>
  <c r="A41" i="99"/>
  <c r="A42" i="99"/>
  <c r="A43" i="99"/>
  <c r="A44" i="99"/>
  <c r="A45" i="99"/>
  <c r="A49" i="99"/>
  <c r="A50" i="99"/>
  <c r="A51" i="99"/>
  <c r="A52" i="99"/>
  <c r="A53" i="99"/>
  <c r="A54" i="99"/>
  <c r="J6" i="98"/>
  <c r="AY6" i="98" s="1"/>
  <c r="K6" i="98"/>
  <c r="BG6" i="98"/>
  <c r="N6" i="98"/>
  <c r="O6" i="98"/>
  <c r="AZ6" i="98"/>
  <c r="R6" i="98"/>
  <c r="BI6" i="98" s="1"/>
  <c r="S6" i="98"/>
  <c r="V6" i="98"/>
  <c r="BR6" i="98" s="1"/>
  <c r="W6" i="98"/>
  <c r="Z6" i="98"/>
  <c r="AA6" i="98"/>
  <c r="AX6" i="98"/>
  <c r="BF6" i="98"/>
  <c r="BN6" i="98"/>
  <c r="N7" i="98"/>
  <c r="O7" i="98"/>
  <c r="R7" i="98"/>
  <c r="S7" i="98"/>
  <c r="V7" i="98"/>
  <c r="W7" i="98"/>
  <c r="Z7" i="98"/>
  <c r="BC7" i="98" s="1"/>
  <c r="AA7" i="98"/>
  <c r="AX7" i="98"/>
  <c r="AY7" i="98"/>
  <c r="BF7" i="98"/>
  <c r="BG7" i="98"/>
  <c r="BN7" i="98"/>
  <c r="BO7" i="98"/>
  <c r="R8" i="98"/>
  <c r="S8" i="98"/>
  <c r="V8" i="98"/>
  <c r="W8" i="98"/>
  <c r="Z8" i="98"/>
  <c r="AA8" i="98"/>
  <c r="BC8" i="98" s="1"/>
  <c r="AX8" i="98"/>
  <c r="AY8" i="98"/>
  <c r="AZ8" i="98"/>
  <c r="BF8" i="98"/>
  <c r="BG8" i="98"/>
  <c r="BH8" i="98"/>
  <c r="BN8" i="98"/>
  <c r="BO8" i="98"/>
  <c r="BP8" i="98"/>
  <c r="BQ8" i="98"/>
  <c r="V9" i="98"/>
  <c r="W9" i="98"/>
  <c r="AD9" i="98" s="1"/>
  <c r="BJ9" i="98"/>
  <c r="Z9" i="98"/>
  <c r="AA9" i="98"/>
  <c r="AX9" i="98"/>
  <c r="AY9" i="98"/>
  <c r="AZ9" i="98"/>
  <c r="BA9" i="98"/>
  <c r="BF9" i="98"/>
  <c r="BG9" i="98"/>
  <c r="BH9" i="98"/>
  <c r="BI9" i="98"/>
  <c r="BK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AE11" i="98" s="1"/>
  <c r="BA11" i="98"/>
  <c r="BB11" i="98"/>
  <c r="BC11" i="98"/>
  <c r="BF11" i="98"/>
  <c r="BG11" i="98"/>
  <c r="BH11" i="98"/>
  <c r="BI11" i="98"/>
  <c r="BJ11" i="98"/>
  <c r="BK11" i="98"/>
  <c r="BN11" i="98"/>
  <c r="BO11" i="98"/>
  <c r="BP11" i="98"/>
  <c r="BQ11" i="98"/>
  <c r="BR11" i="98"/>
  <c r="BS11" i="98"/>
  <c r="C14" i="98"/>
  <c r="C75" i="50" s="1"/>
  <c r="C15" i="98"/>
  <c r="C16" i="98"/>
  <c r="C77" i="50"/>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AY6" i="97" s="1"/>
  <c r="K6" i="97"/>
  <c r="N6" i="97"/>
  <c r="O6" i="97"/>
  <c r="R6" i="97"/>
  <c r="S6" i="97"/>
  <c r="V6" i="97"/>
  <c r="BB6" i="97" s="1"/>
  <c r="BR6" i="97"/>
  <c r="W6" i="97"/>
  <c r="Z6" i="97"/>
  <c r="BS6" i="97"/>
  <c r="AA6" i="97"/>
  <c r="AX6" i="97"/>
  <c r="BF6" i="97"/>
  <c r="BN6" i="97"/>
  <c r="N7" i="97"/>
  <c r="BP7" i="97"/>
  <c r="O7" i="97"/>
  <c r="R7" i="97"/>
  <c r="BA7" i="97"/>
  <c r="S7" i="97"/>
  <c r="BI7" i="97" s="1"/>
  <c r="V7" i="97"/>
  <c r="W7" i="97"/>
  <c r="Z7" i="97"/>
  <c r="AA7" i="97"/>
  <c r="AX7" i="97"/>
  <c r="AY7" i="97"/>
  <c r="BF7" i="97"/>
  <c r="BG7" i="97"/>
  <c r="BN7" i="97"/>
  <c r="BO7" i="97"/>
  <c r="R8" i="97"/>
  <c r="S8" i="97"/>
  <c r="BI8" i="97"/>
  <c r="V8" i="97"/>
  <c r="W8" i="97"/>
  <c r="Z8" i="97"/>
  <c r="BS8" i="97"/>
  <c r="AA8" i="97"/>
  <c r="AX8" i="97"/>
  <c r="AY8" i="97"/>
  <c r="AZ8" i="97"/>
  <c r="BF8" i="97"/>
  <c r="BG8" i="97"/>
  <c r="BH8" i="97"/>
  <c r="BN8" i="97"/>
  <c r="BO8" i="97"/>
  <c r="BP8" i="97"/>
  <c r="V9" i="97"/>
  <c r="W9" i="97"/>
  <c r="Z9" i="97"/>
  <c r="BK9" i="97"/>
  <c r="AA9" i="97"/>
  <c r="BC9" i="97" s="1"/>
  <c r="AX9" i="97"/>
  <c r="AY9" i="97"/>
  <c r="AZ9" i="97"/>
  <c r="BA9" i="97"/>
  <c r="BF9" i="97"/>
  <c r="BG9" i="97"/>
  <c r="BH9" i="97"/>
  <c r="BI9" i="97"/>
  <c r="BN9" i="97"/>
  <c r="BO9" i="97"/>
  <c r="BP9" i="97"/>
  <c r="BQ9" i="97"/>
  <c r="Z10" i="97"/>
  <c r="BK10" i="97" s="1"/>
  <c r="BC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s="1"/>
  <c r="C16" i="97"/>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R6" i="96"/>
  <c r="S6" i="96"/>
  <c r="V6" i="96"/>
  <c r="W6" i="96"/>
  <c r="Z6" i="96"/>
  <c r="AA6" i="96"/>
  <c r="AX6" i="96"/>
  <c r="BF6" i="96"/>
  <c r="BN6" i="96"/>
  <c r="BS6" i="96"/>
  <c r="N7" i="96"/>
  <c r="BP7" i="96"/>
  <c r="O7" i="96"/>
  <c r="R7" i="96"/>
  <c r="S7" i="96"/>
  <c r="BI7" i="96"/>
  <c r="V7" i="96"/>
  <c r="W7" i="96"/>
  <c r="Z7" i="96"/>
  <c r="AA7" i="96"/>
  <c r="AX7" i="96"/>
  <c r="AY7" i="96"/>
  <c r="BF7" i="96"/>
  <c r="BG7" i="96"/>
  <c r="BN7" i="96"/>
  <c r="BO7" i="96"/>
  <c r="BS7" i="96"/>
  <c r="R8" i="96"/>
  <c r="BQ8" i="96" s="1"/>
  <c r="S8" i="96"/>
  <c r="V8" i="96"/>
  <c r="W8" i="96"/>
  <c r="Z8" i="96"/>
  <c r="AA8" i="96"/>
  <c r="AX8" i="96"/>
  <c r="AY8" i="96"/>
  <c r="AZ8" i="96"/>
  <c r="BF8" i="96"/>
  <c r="BG8" i="96"/>
  <c r="BH8" i="96"/>
  <c r="BN8" i="96"/>
  <c r="BO8" i="96"/>
  <c r="BP8" i="96"/>
  <c r="V9" i="96"/>
  <c r="W9" i="96"/>
  <c r="Z9" i="96"/>
  <c r="AA9" i="96"/>
  <c r="AX9" i="96"/>
  <c r="AY9" i="96"/>
  <c r="AZ9" i="96"/>
  <c r="BA9" i="96"/>
  <c r="BF9" i="96"/>
  <c r="BG9" i="96"/>
  <c r="BH9" i="96"/>
  <c r="BI9" i="96"/>
  <c r="BN9" i="96"/>
  <c r="BO9" i="96"/>
  <c r="BP9" i="96"/>
  <c r="BQ9" i="96"/>
  <c r="Z10" i="96"/>
  <c r="AA10" i="96"/>
  <c r="AX10" i="96"/>
  <c r="AY10" i="96"/>
  <c r="AZ10" i="96"/>
  <c r="BA10" i="96"/>
  <c r="BB10" i="96"/>
  <c r="BF10" i="96"/>
  <c r="BG10" i="96"/>
  <c r="BH10" i="96"/>
  <c r="BI10" i="96"/>
  <c r="BJ10" i="96"/>
  <c r="BN10" i="96"/>
  <c r="BO10" i="96"/>
  <c r="BP10" i="96"/>
  <c r="BQ10" i="96"/>
  <c r="BR10" i="96"/>
  <c r="BS10" i="96"/>
  <c r="AD11" i="96"/>
  <c r="AX11" i="96"/>
  <c r="AY11" i="96"/>
  <c r="AZ11" i="96"/>
  <c r="AE11" i="96" s="1"/>
  <c r="BA11" i="96"/>
  <c r="BB11" i="96"/>
  <c r="BC11" i="96"/>
  <c r="BF11" i="96"/>
  <c r="BG11" i="96"/>
  <c r="BH11" i="96"/>
  <c r="BI11" i="96"/>
  <c r="BJ11" i="96"/>
  <c r="BK11" i="96"/>
  <c r="BN11" i="96"/>
  <c r="BO11" i="96"/>
  <c r="BP11" i="96"/>
  <c r="BQ11" i="96"/>
  <c r="BR11" i="96"/>
  <c r="BS11" i="96"/>
  <c r="C14" i="96"/>
  <c r="C83" i="50" s="1"/>
  <c r="C15" i="96"/>
  <c r="C84" i="50" s="1"/>
  <c r="C16" i="96"/>
  <c r="C85" i="50" s="1"/>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N6" i="95"/>
  <c r="BP6" i="95" s="1"/>
  <c r="O6" i="95"/>
  <c r="BH6" i="95" s="1"/>
  <c r="R6" i="95"/>
  <c r="S6" i="95"/>
  <c r="BI6" i="95"/>
  <c r="V6" i="95"/>
  <c r="W6" i="95"/>
  <c r="Z6" i="95"/>
  <c r="AA6" i="95"/>
  <c r="AX6" i="95"/>
  <c r="BF6" i="95"/>
  <c r="BN6" i="95"/>
  <c r="N7" i="95"/>
  <c r="BH7" i="95"/>
  <c r="O7" i="95"/>
  <c r="AZ7" i="95" s="1"/>
  <c r="R7" i="95"/>
  <c r="S7" i="95"/>
  <c r="V7" i="95"/>
  <c r="W7" i="95"/>
  <c r="BJ7" i="95" s="1"/>
  <c r="Z7" i="95"/>
  <c r="AA7" i="95"/>
  <c r="AX7" i="95"/>
  <c r="AY7" i="95"/>
  <c r="BF7" i="95"/>
  <c r="BG7" i="95"/>
  <c r="BN7" i="95"/>
  <c r="BO7" i="95"/>
  <c r="BS7" i="95"/>
  <c r="R8" i="95"/>
  <c r="S8" i="95"/>
  <c r="V8" i="95"/>
  <c r="W8" i="95"/>
  <c r="Z8" i="95"/>
  <c r="AA8" i="95"/>
  <c r="AX8" i="95"/>
  <c r="AY8" i="95"/>
  <c r="AZ8" i="95"/>
  <c r="BF8" i="95"/>
  <c r="BG8" i="95"/>
  <c r="BH8" i="95"/>
  <c r="BN8" i="95"/>
  <c r="BO8" i="95"/>
  <c r="BP8" i="95"/>
  <c r="V9" i="95"/>
  <c r="W9" i="95"/>
  <c r="Z9" i="95"/>
  <c r="AA9" i="95"/>
  <c r="AX9" i="95"/>
  <c r="AY9" i="95"/>
  <c r="AZ9" i="95"/>
  <c r="BA9" i="95"/>
  <c r="BF9" i="95"/>
  <c r="BG9" i="95"/>
  <c r="BH9" i="95"/>
  <c r="BI9" i="95"/>
  <c r="BN9" i="95"/>
  <c r="BO9" i="95"/>
  <c r="BP9" i="95"/>
  <c r="BQ9" i="95"/>
  <c r="Z10" i="95"/>
  <c r="AA10" i="95"/>
  <c r="BC10" i="95"/>
  <c r="AX10" i="95"/>
  <c r="AY10" i="95"/>
  <c r="AZ10" i="95"/>
  <c r="BA10" i="95"/>
  <c r="BD10" i="95" s="1"/>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T11" i="95" s="1"/>
  <c r="BR11" i="95"/>
  <c r="BS11" i="95"/>
  <c r="C14" i="95"/>
  <c r="C87" i="50"/>
  <c r="C15" i="95"/>
  <c r="C88" i="50" s="1"/>
  <c r="C16" i="95"/>
  <c r="C89" i="50"/>
  <c r="C17" i="95"/>
  <c r="C90" i="50" s="1"/>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V6" i="94"/>
  <c r="W6" i="94"/>
  <c r="Z6" i="94"/>
  <c r="BS6" i="94" s="1"/>
  <c r="BK6" i="94"/>
  <c r="AA6" i="94"/>
  <c r="AX6" i="94"/>
  <c r="BC6" i="94"/>
  <c r="BF6" i="94"/>
  <c r="BN6" i="94"/>
  <c r="N7" i="94"/>
  <c r="AZ7" i="94" s="1"/>
  <c r="BP7" i="94"/>
  <c r="O7" i="94"/>
  <c r="R7" i="94"/>
  <c r="S7" i="94"/>
  <c r="V7" i="94"/>
  <c r="BJ7" i="94" s="1"/>
  <c r="W7" i="94"/>
  <c r="BB7" i="94"/>
  <c r="Z7" i="94"/>
  <c r="AA7" i="94"/>
  <c r="AX7" i="94"/>
  <c r="AY7" i="94"/>
  <c r="BF7" i="94"/>
  <c r="BG7" i="94"/>
  <c r="BN7" i="94"/>
  <c r="BO7" i="94"/>
  <c r="BS7" i="94"/>
  <c r="R8" i="94"/>
  <c r="S8" i="94"/>
  <c r="V8" i="94"/>
  <c r="W8" i="94"/>
  <c r="BB8" i="94"/>
  <c r="Z8" i="94"/>
  <c r="AA8" i="94"/>
  <c r="AX8" i="94"/>
  <c r="AY8" i="94"/>
  <c r="AZ8" i="94"/>
  <c r="BF8" i="94"/>
  <c r="BG8" i="94"/>
  <c r="BH8" i="94"/>
  <c r="BN8" i="94"/>
  <c r="BO8" i="94"/>
  <c r="BP8" i="94"/>
  <c r="V9" i="94"/>
  <c r="W9" i="94"/>
  <c r="Z9" i="94"/>
  <c r="BC9" i="94" s="1"/>
  <c r="AA9" i="94"/>
  <c r="AX9" i="94"/>
  <c r="AY9" i="94"/>
  <c r="AZ9" i="94"/>
  <c r="BA9" i="94"/>
  <c r="BF9" i="94"/>
  <c r="BG9" i="94"/>
  <c r="BH9" i="94"/>
  <c r="BI9" i="94"/>
  <c r="BN9" i="94"/>
  <c r="BO9" i="94"/>
  <c r="BP9" i="94"/>
  <c r="BQ9" i="94"/>
  <c r="BR9" i="94"/>
  <c r="Z10" i="94"/>
  <c r="AA10" i="94"/>
  <c r="AX10" i="94"/>
  <c r="AY10" i="94"/>
  <c r="AZ10" i="94"/>
  <c r="BA10" i="94"/>
  <c r="BB10" i="94"/>
  <c r="BF10" i="94"/>
  <c r="BG10" i="94"/>
  <c r="BH10" i="94"/>
  <c r="BI10" i="94"/>
  <c r="BJ10" i="94"/>
  <c r="BN10" i="94"/>
  <c r="BO10" i="94"/>
  <c r="BP10" i="94"/>
  <c r="BQ10" i="94"/>
  <c r="BR10" i="94"/>
  <c r="AD11" i="94"/>
  <c r="AX11" i="94"/>
  <c r="AY11" i="94"/>
  <c r="AZ11" i="94"/>
  <c r="AE11" i="94"/>
  <c r="BA11" i="94"/>
  <c r="BB11" i="94"/>
  <c r="BC11" i="94"/>
  <c r="BF11" i="94"/>
  <c r="BG11" i="94"/>
  <c r="BH11" i="94"/>
  <c r="BI11" i="94"/>
  <c r="BJ11" i="94"/>
  <c r="BK11" i="94"/>
  <c r="BN11" i="94"/>
  <c r="BO11" i="94"/>
  <c r="BP11" i="94"/>
  <c r="BQ11" i="94"/>
  <c r="BR11" i="94"/>
  <c r="BS11" i="94"/>
  <c r="C14" i="94"/>
  <c r="C91" i="50" s="1"/>
  <c r="C15" i="94"/>
  <c r="C16" i="94"/>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c r="O6" i="93"/>
  <c r="AZ6" i="93" s="1"/>
  <c r="R6" i="93"/>
  <c r="S6" i="93"/>
  <c r="V6" i="93"/>
  <c r="W6" i="93"/>
  <c r="Z6" i="93"/>
  <c r="AA6" i="93"/>
  <c r="AX6" i="93"/>
  <c r="BF6" i="93"/>
  <c r="BN6" i="93"/>
  <c r="BQ6" i="93"/>
  <c r="N7" i="93"/>
  <c r="AZ7" i="93" s="1"/>
  <c r="O7" i="93"/>
  <c r="R7" i="93"/>
  <c r="S7" i="93"/>
  <c r="V7" i="93"/>
  <c r="W7" i="93"/>
  <c r="BB7" i="93"/>
  <c r="Z7" i="93"/>
  <c r="AA7" i="93"/>
  <c r="AX7" i="93"/>
  <c r="AY7" i="93"/>
  <c r="BF7" i="93"/>
  <c r="BG7" i="93"/>
  <c r="BN7" i="93"/>
  <c r="BO7" i="93"/>
  <c r="BS7" i="93"/>
  <c r="R8" i="93"/>
  <c r="S8" i="93"/>
  <c r="V8" i="93"/>
  <c r="W8" i="93"/>
  <c r="Z8" i="93"/>
  <c r="AA8" i="93"/>
  <c r="BC8" i="93" s="1"/>
  <c r="AX8" i="93"/>
  <c r="AY8" i="93"/>
  <c r="AZ8" i="93"/>
  <c r="BF8" i="93"/>
  <c r="BG8" i="93"/>
  <c r="BH8" i="93"/>
  <c r="BN8" i="93"/>
  <c r="BO8" i="93"/>
  <c r="BP8" i="93"/>
  <c r="V9" i="93"/>
  <c r="BJ9" i="93"/>
  <c r="W9" i="93"/>
  <c r="BB9" i="93" s="1"/>
  <c r="Z9" i="93"/>
  <c r="AA9" i="93"/>
  <c r="AX9" i="93"/>
  <c r="AY9" i="93"/>
  <c r="AZ9" i="93"/>
  <c r="BA9" i="93"/>
  <c r="BF9" i="93"/>
  <c r="BG9" i="93"/>
  <c r="BH9" i="93"/>
  <c r="BI9" i="93"/>
  <c r="BN9" i="93"/>
  <c r="BO9" i="93"/>
  <c r="BP9" i="93"/>
  <c r="BQ9" i="93"/>
  <c r="BT9" i="93" s="1"/>
  <c r="Z10" i="93"/>
  <c r="AA10" i="93"/>
  <c r="AX10" i="93"/>
  <c r="AY10" i="93"/>
  <c r="AE10" i="93" s="1"/>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c r="C16" i="93"/>
  <c r="C97" i="50" s="1"/>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O6" i="92"/>
  <c r="AZ6" i="92"/>
  <c r="R6" i="92"/>
  <c r="S6" i="92"/>
  <c r="V6" i="92"/>
  <c r="W6" i="92"/>
  <c r="Z6" i="92"/>
  <c r="AA6" i="92"/>
  <c r="AX6" i="92"/>
  <c r="BC6" i="92"/>
  <c r="BF6" i="92"/>
  <c r="BN6" i="92"/>
  <c r="N7" i="92"/>
  <c r="O7" i="92"/>
  <c r="R7" i="92"/>
  <c r="BQ7" i="92" s="1"/>
  <c r="S7" i="92"/>
  <c r="BA7" i="92" s="1"/>
  <c r="V7" i="92"/>
  <c r="W7" i="92"/>
  <c r="Z7" i="92"/>
  <c r="AA7" i="92"/>
  <c r="AX7" i="92"/>
  <c r="AY7" i="92"/>
  <c r="BF7" i="92"/>
  <c r="BG7" i="92"/>
  <c r="BN7" i="92"/>
  <c r="BO7" i="92"/>
  <c r="R8" i="92"/>
  <c r="S8" i="92"/>
  <c r="V8" i="92"/>
  <c r="W8" i="92"/>
  <c r="Z8" i="92"/>
  <c r="AA8" i="92"/>
  <c r="BK8" i="92" s="1"/>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Y10" i="92"/>
  <c r="AZ10" i="92"/>
  <c r="BA10" i="92"/>
  <c r="BB10" i="92"/>
  <c r="BC10" i="92"/>
  <c r="BF10" i="92"/>
  <c r="BG10" i="92"/>
  <c r="BH10" i="92"/>
  <c r="BI10" i="92"/>
  <c r="BJ10" i="92"/>
  <c r="BN10" i="92"/>
  <c r="BO10" i="92"/>
  <c r="BP10" i="92"/>
  <c r="BQ10" i="92"/>
  <c r="BR10" i="92"/>
  <c r="BS10" i="92"/>
  <c r="AD11" i="92"/>
  <c r="AX11" i="92"/>
  <c r="AY11" i="92"/>
  <c r="AZ11" i="92"/>
  <c r="BA11" i="92"/>
  <c r="BB11" i="92"/>
  <c r="BC11" i="92"/>
  <c r="BF11" i="92"/>
  <c r="BG11" i="92"/>
  <c r="BH11" i="92"/>
  <c r="AP11" i="92" s="1"/>
  <c r="BI11" i="92"/>
  <c r="BJ11" i="92"/>
  <c r="BK11" i="92"/>
  <c r="BN11" i="92"/>
  <c r="BO11" i="92"/>
  <c r="BP11" i="92"/>
  <c r="BQ11" i="92"/>
  <c r="BR11" i="92"/>
  <c r="BS11" i="92"/>
  <c r="C14" i="92"/>
  <c r="C99" i="50"/>
  <c r="C15" i="92"/>
  <c r="C100" i="50" s="1"/>
  <c r="C16" i="92"/>
  <c r="C101" i="50" s="1"/>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c r="W6" i="91"/>
  <c r="BJ6" i="91" s="1"/>
  <c r="Z6" i="91"/>
  <c r="AA6" i="91"/>
  <c r="AX6" i="91"/>
  <c r="BF6" i="91"/>
  <c r="BN6" i="91"/>
  <c r="N7" i="91"/>
  <c r="BP7" i="91"/>
  <c r="O7" i="91"/>
  <c r="BH7" i="91" s="1"/>
  <c r="AZ7" i="91"/>
  <c r="R7" i="91"/>
  <c r="S7" i="91"/>
  <c r="V7" i="91"/>
  <c r="W7" i="91"/>
  <c r="AD7" i="91" s="1"/>
  <c r="Z7" i="91"/>
  <c r="BS7" i="91"/>
  <c r="AA7" i="91"/>
  <c r="AX7" i="91"/>
  <c r="AY7" i="91"/>
  <c r="BF7" i="91"/>
  <c r="BG7" i="91"/>
  <c r="BN7" i="91"/>
  <c r="BO7" i="91"/>
  <c r="R8" i="91"/>
  <c r="BQ8" i="91" s="1"/>
  <c r="S8" i="91"/>
  <c r="V8" i="91"/>
  <c r="W8" i="91"/>
  <c r="Z8" i="91"/>
  <c r="AA8" i="91"/>
  <c r="BC8" i="91"/>
  <c r="AX8" i="91"/>
  <c r="AY8" i="91"/>
  <c r="AZ8" i="91"/>
  <c r="BF8" i="91"/>
  <c r="BG8" i="91"/>
  <c r="BH8" i="91"/>
  <c r="BN8" i="91"/>
  <c r="BO8" i="91"/>
  <c r="BP8" i="91"/>
  <c r="V9" i="91"/>
  <c r="W9" i="91"/>
  <c r="Z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AY6" i="117" s="1"/>
  <c r="K6" i="117"/>
  <c r="N6" i="117"/>
  <c r="BP6" i="117" s="1"/>
  <c r="O6" i="117"/>
  <c r="R6" i="117"/>
  <c r="BI6" i="117" s="1"/>
  <c r="S6" i="117"/>
  <c r="V6" i="117"/>
  <c r="W6" i="117"/>
  <c r="Z6" i="117"/>
  <c r="AA6" i="117"/>
  <c r="AX6" i="117"/>
  <c r="BF6" i="117"/>
  <c r="BN6" i="117"/>
  <c r="N7" i="117"/>
  <c r="BP7" i="117" s="1"/>
  <c r="O7" i="117"/>
  <c r="R7" i="117"/>
  <c r="S7" i="117"/>
  <c r="BA7" i="117" s="1"/>
  <c r="V7" i="117"/>
  <c r="W7" i="117"/>
  <c r="Z7" i="117"/>
  <c r="AA7" i="117"/>
  <c r="AX7" i="117"/>
  <c r="AY7" i="117"/>
  <c r="BF7" i="117"/>
  <c r="BG7" i="117"/>
  <c r="BN7" i="117"/>
  <c r="BO7" i="117"/>
  <c r="BS7" i="117"/>
  <c r="R8" i="117"/>
  <c r="AD8" i="117" s="1"/>
  <c r="S8" i="117"/>
  <c r="V8" i="117"/>
  <c r="W8" i="117"/>
  <c r="BB8" i="117"/>
  <c r="Z8" i="117"/>
  <c r="AA8" i="117"/>
  <c r="AX8" i="117"/>
  <c r="AY8" i="117"/>
  <c r="AZ8" i="117"/>
  <c r="BF8" i="117"/>
  <c r="BG8" i="117"/>
  <c r="BH8" i="117"/>
  <c r="BN8" i="117"/>
  <c r="BO8" i="117"/>
  <c r="BP8" i="117"/>
  <c r="V9" i="117"/>
  <c r="W9" i="117"/>
  <c r="Z9" i="117"/>
  <c r="AA9" i="117"/>
  <c r="AX9" i="117"/>
  <c r="AY9" i="117"/>
  <c r="AZ9" i="117"/>
  <c r="AE9" i="117" s="1"/>
  <c r="AE43" i="117" s="1"/>
  <c r="AD43" i="117" s="1"/>
  <c r="BA9" i="117"/>
  <c r="BF9" i="117"/>
  <c r="BG9" i="117"/>
  <c r="BH9" i="117"/>
  <c r="BI9" i="117"/>
  <c r="BN9" i="117"/>
  <c r="BO9" i="117"/>
  <c r="BP9" i="117"/>
  <c r="AQ9" i="117" s="1"/>
  <c r="BQ9" i="117"/>
  <c r="Z10" i="117"/>
  <c r="AA10" i="117"/>
  <c r="AX10" i="117"/>
  <c r="AY10" i="117"/>
  <c r="AZ10" i="117"/>
  <c r="BA10" i="117"/>
  <c r="BB10" i="117"/>
  <c r="BF10" i="117"/>
  <c r="BG10" i="117"/>
  <c r="BH10" i="117"/>
  <c r="BI10" i="117"/>
  <c r="BJ10" i="117"/>
  <c r="BN10" i="117"/>
  <c r="BO10" i="117"/>
  <c r="BP10" i="117"/>
  <c r="BQ10" i="117"/>
  <c r="BR10" i="117"/>
  <c r="AD11" i="117"/>
  <c r="AX11" i="117"/>
  <c r="AY11" i="117"/>
  <c r="AE11" i="117" s="1"/>
  <c r="AZ11" i="117"/>
  <c r="BA11" i="117"/>
  <c r="BB11" i="117"/>
  <c r="BC11" i="117"/>
  <c r="BF11" i="117"/>
  <c r="BG11" i="117"/>
  <c r="BH11" i="117"/>
  <c r="BI11" i="117"/>
  <c r="BJ11" i="117"/>
  <c r="BK11" i="117"/>
  <c r="BN11" i="117"/>
  <c r="BO11" i="117"/>
  <c r="BP11" i="117"/>
  <c r="BQ11" i="117"/>
  <c r="BR11" i="117"/>
  <c r="BT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6" i="50"/>
  <c r="C7" i="50"/>
  <c r="C8" i="50"/>
  <c r="C9" i="50"/>
  <c r="C10" i="50"/>
  <c r="C11" i="50"/>
  <c r="C13" i="50"/>
  <c r="C16" i="50"/>
  <c r="C18" i="50"/>
  <c r="C20" i="50"/>
  <c r="C22" i="50"/>
  <c r="C24" i="50"/>
  <c r="C26" i="50"/>
  <c r="C27" i="50"/>
  <c r="C29" i="50"/>
  <c r="C31" i="50"/>
  <c r="C32" i="50"/>
  <c r="C33" i="50"/>
  <c r="C34" i="50"/>
  <c r="C35" i="50"/>
  <c r="C36" i="50"/>
  <c r="C40" i="50"/>
  <c r="C46" i="50"/>
  <c r="C51" i="50"/>
  <c r="C52" i="50"/>
  <c r="C53" i="50"/>
  <c r="C54" i="50"/>
  <c r="C58" i="50"/>
  <c r="C59" i="50"/>
  <c r="C64" i="50"/>
  <c r="C65" i="50"/>
  <c r="C67" i="50"/>
  <c r="C68" i="50"/>
  <c r="C70" i="50"/>
  <c r="C71" i="50"/>
  <c r="C72" i="50"/>
  <c r="C73" i="50"/>
  <c r="C76" i="50"/>
  <c r="C79" i="50"/>
  <c r="C81" i="50"/>
  <c r="C92" i="50"/>
  <c r="C93" i="50"/>
  <c r="C94" i="50"/>
  <c r="C95" i="50"/>
  <c r="C102" i="50"/>
  <c r="C108" i="50"/>
  <c r="C110" i="50"/>
  <c r="C111" i="50"/>
  <c r="C112" i="50"/>
  <c r="C113" i="50"/>
  <c r="C120" i="50"/>
  <c r="C121" i="50"/>
  <c r="C123" i="50"/>
  <c r="C124" i="50"/>
  <c r="C125" i="50"/>
  <c r="C127" i="50"/>
  <c r="C128" i="50"/>
  <c r="C129" i="50"/>
  <c r="C130" i="50"/>
  <c r="E2" i="61"/>
  <c r="BR7" i="117"/>
  <c r="BR9" i="93"/>
  <c r="BH7" i="94"/>
  <c r="BR9" i="95"/>
  <c r="BR7" i="95"/>
  <c r="BP7" i="95"/>
  <c r="BR8" i="96"/>
  <c r="BR7" i="97"/>
  <c r="BL9" i="98"/>
  <c r="BP6" i="98"/>
  <c r="BR7" i="99"/>
  <c r="BP7" i="99"/>
  <c r="BH7" i="100"/>
  <c r="BP6" i="100"/>
  <c r="BJ9" i="102"/>
  <c r="BR6" i="102"/>
  <c r="BP7" i="103"/>
  <c r="BR6" i="105"/>
  <c r="BP6" i="105"/>
  <c r="BR9" i="106"/>
  <c r="BR7" i="106"/>
  <c r="BP7" i="106"/>
  <c r="BR7" i="10"/>
  <c r="BP7" i="10"/>
  <c r="BR6" i="9"/>
  <c r="BP6" i="9"/>
  <c r="BR7" i="8"/>
  <c r="BR8" i="6"/>
  <c r="BR8" i="85"/>
  <c r="BR9" i="86"/>
  <c r="BA8" i="86"/>
  <c r="BR7" i="86"/>
  <c r="BP7" i="86"/>
  <c r="AY6" i="86"/>
  <c r="BJ9" i="87"/>
  <c r="BR8" i="87"/>
  <c r="BR6" i="87"/>
  <c r="BP6" i="87"/>
  <c r="BC10" i="88"/>
  <c r="BR9" i="88"/>
  <c r="BP7" i="88"/>
  <c r="BJ9" i="89"/>
  <c r="AP9" i="89" s="1"/>
  <c r="BR8" i="89"/>
  <c r="BH7" i="89"/>
  <c r="BP6" i="89"/>
  <c r="BR9" i="90"/>
  <c r="BR7" i="90"/>
  <c r="BP7" i="90"/>
  <c r="BJ9" i="1"/>
  <c r="BR8" i="1"/>
  <c r="A2" i="61"/>
  <c r="BQ7" i="103"/>
  <c r="BT10" i="96"/>
  <c r="BQ7" i="102"/>
  <c r="BR8" i="103"/>
  <c r="BO6" i="92"/>
  <c r="BR8" i="95"/>
  <c r="BQ7" i="95"/>
  <c r="BQ6" i="95"/>
  <c r="BO6" i="96"/>
  <c r="BA6" i="96"/>
  <c r="BP6" i="97"/>
  <c r="BJ8" i="98"/>
  <c r="BH6" i="98"/>
  <c r="BB6" i="102"/>
  <c r="BT10" i="108"/>
  <c r="BH6" i="10"/>
  <c r="BR7" i="9"/>
  <c r="BJ8" i="8"/>
  <c r="BP6" i="8"/>
  <c r="BA8" i="7"/>
  <c r="BR7" i="7"/>
  <c r="BA7" i="6"/>
  <c r="BH7" i="108"/>
  <c r="BD11" i="7"/>
  <c r="BD11" i="5"/>
  <c r="BR9" i="5"/>
  <c r="BR7" i="5"/>
  <c r="BP7" i="5"/>
  <c r="BT10" i="4"/>
  <c r="BR9" i="4"/>
  <c r="BR8" i="4"/>
  <c r="BR7" i="4"/>
  <c r="BT11" i="85"/>
  <c r="BL11" i="85"/>
  <c r="BD11" i="85"/>
  <c r="BR7" i="85"/>
  <c r="BA7" i="85"/>
  <c r="BO6" i="85"/>
  <c r="BQ8" i="86"/>
  <c r="BB6" i="86"/>
  <c r="BO6" i="87"/>
  <c r="BJ8" i="88"/>
  <c r="BP6" i="88"/>
  <c r="BR7" i="89"/>
  <c r="BA7" i="89"/>
  <c r="BO6" i="89"/>
  <c r="AY6" i="89"/>
  <c r="BJ9" i="90"/>
  <c r="BJ8" i="90"/>
  <c r="BJ7" i="90"/>
  <c r="BP6" i="90"/>
  <c r="BJ8" i="1"/>
  <c r="BQ7" i="1"/>
  <c r="AQ7" i="1" s="1"/>
  <c r="BT11" i="4"/>
  <c r="BD11" i="4"/>
  <c r="BL11" i="1"/>
  <c r="BQ7" i="117"/>
  <c r="BJ7" i="92"/>
  <c r="BJ6" i="93"/>
  <c r="BA6" i="94"/>
  <c r="BQ8" i="95"/>
  <c r="BG6" i="95"/>
  <c r="BA6" i="95"/>
  <c r="BH7" i="97"/>
  <c r="BJ6" i="97"/>
  <c r="BH7" i="99"/>
  <c r="BI7" i="100"/>
  <c r="BA7" i="101"/>
  <c r="AZ6" i="103"/>
  <c r="BB8" i="95"/>
  <c r="BQ8" i="9"/>
  <c r="BA8" i="9"/>
  <c r="BJ7" i="9"/>
  <c r="BJ6" i="8"/>
  <c r="BQ7" i="6"/>
  <c r="BJ7" i="6"/>
  <c r="AD8" i="5"/>
  <c r="BH6" i="5"/>
  <c r="AD9" i="4"/>
  <c r="BJ8" i="4"/>
  <c r="BO6" i="4"/>
  <c r="BG6" i="4"/>
  <c r="BQ7" i="85"/>
  <c r="BA6" i="85"/>
  <c r="BR8" i="86"/>
  <c r="BQ7" i="86"/>
  <c r="BP6" i="86"/>
  <c r="BO6" i="86"/>
  <c r="BA6" i="86"/>
  <c r="BB9" i="87"/>
  <c r="AD9" i="87"/>
  <c r="BH6" i="87"/>
  <c r="BQ6" i="88"/>
  <c r="BQ7" i="89"/>
  <c r="BB7" i="1"/>
  <c r="BJ7" i="1"/>
  <c r="BI6" i="99"/>
  <c r="BO6" i="99"/>
  <c r="BI7" i="101"/>
  <c r="BQ7" i="101"/>
  <c r="BB9" i="102"/>
  <c r="BA8" i="107"/>
  <c r="BR8" i="108"/>
  <c r="BB7" i="10"/>
  <c r="BJ7" i="10"/>
  <c r="BR7" i="94"/>
  <c r="BJ7" i="106"/>
  <c r="BQ8" i="103"/>
  <c r="BG6" i="106"/>
  <c r="BO6" i="106"/>
  <c r="AY6" i="107"/>
  <c r="AD9" i="8"/>
  <c r="BB7" i="8"/>
  <c r="BI8" i="87"/>
  <c r="BB9" i="1"/>
  <c r="BB6" i="8"/>
  <c r="AD6" i="8"/>
  <c r="BI8" i="7"/>
  <c r="AD7" i="6"/>
  <c r="BJ9" i="5"/>
  <c r="BQ7" i="5"/>
  <c r="BA7" i="5"/>
  <c r="BG6" i="5"/>
  <c r="BB6" i="5"/>
  <c r="AY6" i="5"/>
  <c r="BR9" i="85"/>
  <c r="BJ6" i="86"/>
  <c r="BB7" i="87"/>
  <c r="BJ7" i="87"/>
  <c r="BJ6" i="87"/>
  <c r="BR8" i="90"/>
  <c r="AD8" i="90"/>
  <c r="BO6" i="1"/>
  <c r="AQ6" i="1" s="1"/>
  <c r="BA6" i="1"/>
  <c r="BB9" i="92"/>
  <c r="BH6" i="93"/>
  <c r="BB8" i="93"/>
  <c r="BQ7" i="96"/>
  <c r="BO6" i="98"/>
  <c r="BP7" i="104"/>
  <c r="BH7" i="104"/>
  <c r="BR9" i="107"/>
  <c r="BR9" i="6"/>
  <c r="AZ7" i="6"/>
  <c r="BA6" i="6"/>
  <c r="AD6" i="6"/>
  <c r="BA7" i="86"/>
  <c r="BJ8" i="87"/>
  <c r="BP7" i="87"/>
  <c r="BA6" i="88"/>
  <c r="BI6" i="88"/>
  <c r="BJ7" i="89"/>
  <c r="BH6" i="89"/>
  <c r="BB9" i="5"/>
  <c r="BB8" i="5"/>
  <c r="BJ7" i="5"/>
  <c r="BP6" i="5"/>
  <c r="BJ9" i="86"/>
  <c r="AD9" i="86"/>
  <c r="BI6" i="86"/>
  <c r="BR6" i="88"/>
  <c r="BA7" i="96"/>
  <c r="BR8" i="107"/>
  <c r="BH6" i="8"/>
  <c r="BS9" i="117"/>
  <c r="BJ9" i="117"/>
  <c r="BA8" i="94"/>
  <c r="BL11" i="95"/>
  <c r="BC8" i="95"/>
  <c r="BS9" i="97"/>
  <c r="BJ9" i="97"/>
  <c r="BQ7" i="97"/>
  <c r="BS10" i="98"/>
  <c r="BS7" i="98"/>
  <c r="BK7" i="98"/>
  <c r="BS6" i="98"/>
  <c r="BC6" i="98"/>
  <c r="BS8" i="99"/>
  <c r="BQ8" i="99"/>
  <c r="BC7" i="99"/>
  <c r="BS6" i="100"/>
  <c r="BC6" i="100"/>
  <c r="BC10" i="104"/>
  <c r="BS7" i="105"/>
  <c r="BS6" i="105"/>
  <c r="BC9" i="106"/>
  <c r="BS10" i="107"/>
  <c r="BB7" i="107"/>
  <c r="BC9" i="10"/>
  <c r="BL11" i="7"/>
  <c r="AD9" i="6"/>
  <c r="AD8" i="87"/>
  <c r="AD9" i="1"/>
  <c r="AD10" i="6"/>
  <c r="BA8" i="6"/>
  <c r="BK10" i="4"/>
  <c r="BL10" i="4"/>
  <c r="BS6" i="4"/>
  <c r="BS8" i="85"/>
  <c r="AY6" i="85"/>
  <c r="BS8" i="86"/>
  <c r="AQ8" i="86"/>
  <c r="BS8" i="87"/>
  <c r="BC7" i="88"/>
  <c r="BS6" i="89"/>
  <c r="BS7" i="90"/>
  <c r="AQ7" i="90"/>
  <c r="BC7" i="90"/>
  <c r="BS7" i="1"/>
  <c r="AP10" i="4"/>
  <c r="O1" i="75"/>
  <c r="AE27" i="94"/>
  <c r="AD27" i="94" s="1"/>
  <c r="AE45" i="94"/>
  <c r="AD45" i="94"/>
  <c r="AA39" i="94" s="1"/>
  <c r="BQ8" i="117"/>
  <c r="AE10" i="95"/>
  <c r="BH7" i="92"/>
  <c r="BR9" i="91"/>
  <c r="BJ9" i="91"/>
  <c r="BS8" i="91"/>
  <c r="BS8" i="92"/>
  <c r="BS6" i="92"/>
  <c r="BS9" i="93"/>
  <c r="BS6" i="93"/>
  <c r="BD11" i="94"/>
  <c r="BS10" i="95"/>
  <c r="BS8" i="95"/>
  <c r="BT8" i="95"/>
  <c r="BA8" i="96"/>
  <c r="AZ6" i="97"/>
  <c r="BA8" i="98"/>
  <c r="BK10" i="99"/>
  <c r="BR8" i="99"/>
  <c r="BS6" i="99"/>
  <c r="BS9" i="100"/>
  <c r="BS10" i="102"/>
  <c r="BC6" i="102"/>
  <c r="BD6" i="102" s="1"/>
  <c r="BS10" i="103"/>
  <c r="BS9" i="103"/>
  <c r="BS7" i="104"/>
  <c r="BC7" i="104"/>
  <c r="BS7" i="107"/>
  <c r="BS8" i="9"/>
  <c r="BS9" i="8"/>
  <c r="BI6" i="8"/>
  <c r="BS9" i="7"/>
  <c r="BJ6" i="6"/>
  <c r="BI6" i="6"/>
  <c r="AZ6" i="6"/>
  <c r="AY6" i="6"/>
  <c r="BS10" i="5"/>
  <c r="BK10" i="5"/>
  <c r="BS9" i="5"/>
  <c r="BS8" i="5"/>
  <c r="BK8" i="5"/>
  <c r="BJ8" i="5"/>
  <c r="BK7" i="5"/>
  <c r="BS6" i="5"/>
  <c r="BO6" i="5"/>
  <c r="BC10" i="4"/>
  <c r="BD10" i="4" s="1"/>
  <c r="AZ7" i="4"/>
  <c r="BC9" i="85"/>
  <c r="BA8" i="85"/>
  <c r="BI7" i="85"/>
  <c r="BC8" i="86"/>
  <c r="BS6" i="86"/>
  <c r="AD10" i="87"/>
  <c r="BS9" i="87"/>
  <c r="BT9" i="87" s="1"/>
  <c r="BC9" i="87"/>
  <c r="BD9" i="87"/>
  <c r="BC7" i="87"/>
  <c r="BB8" i="88"/>
  <c r="BS7" i="88"/>
  <c r="BC9" i="89"/>
  <c r="BS8" i="89"/>
  <c r="BC8" i="90"/>
  <c r="BD8" i="90"/>
  <c r="BL8" i="90"/>
  <c r="BS6" i="90"/>
  <c r="BC6" i="90"/>
  <c r="BS6" i="1"/>
  <c r="G521" i="61"/>
  <c r="G525" i="61"/>
  <c r="G529" i="61"/>
  <c r="G533" i="61"/>
  <c r="G537" i="61"/>
  <c r="G541" i="61"/>
  <c r="G545" i="61"/>
  <c r="G553" i="61"/>
  <c r="G557" i="61"/>
  <c r="G565"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E10" i="4"/>
  <c r="AP8" i="90"/>
  <c r="AQ8" i="95"/>
  <c r="AE9" i="87"/>
  <c r="AE34" i="87"/>
  <c r="AD34" i="87" s="1"/>
  <c r="AE24" i="90"/>
  <c r="AD24" i="90" s="1"/>
  <c r="N21" i="90" s="1"/>
  <c r="N24" i="90" s="1"/>
  <c r="AZ24" i="90" s="1"/>
  <c r="AE42" i="90"/>
  <c r="AD42" i="90" s="1"/>
  <c r="G1" i="61"/>
  <c r="L1" i="112"/>
  <c r="O21" i="90"/>
  <c r="AQ9" i="87"/>
  <c r="AP11" i="117"/>
  <c r="BQ7" i="91"/>
  <c r="BB6" i="91"/>
  <c r="BG6" i="91"/>
  <c r="BC8" i="92"/>
  <c r="BP7" i="92"/>
  <c r="BP6" i="92"/>
  <c r="BH6" i="92"/>
  <c r="BK9" i="94"/>
  <c r="BS9" i="94"/>
  <c r="BK6" i="95"/>
  <c r="BS6" i="95"/>
  <c r="BI8" i="96"/>
  <c r="AD8" i="96"/>
  <c r="BK7" i="96"/>
  <c r="AP11" i="97"/>
  <c r="BD11" i="97"/>
  <c r="BK9" i="104"/>
  <c r="BG6" i="104"/>
  <c r="BS9" i="105"/>
  <c r="BK7" i="105"/>
  <c r="BC7" i="105"/>
  <c r="BP7" i="105"/>
  <c r="BS10" i="106"/>
  <c r="AQ10" i="106" s="1"/>
  <c r="BC10" i="106"/>
  <c r="BS9" i="106"/>
  <c r="BC7" i="9"/>
  <c r="BK8" i="8"/>
  <c r="BS8" i="8"/>
  <c r="AQ8" i="8"/>
  <c r="BQ6" i="8"/>
  <c r="BA6" i="8"/>
  <c r="BD6" i="8" s="1"/>
  <c r="BO6" i="8"/>
  <c r="AY6" i="8"/>
  <c r="BG6" i="8"/>
  <c r="BL6" i="8" s="1"/>
  <c r="AP6" i="8"/>
  <c r="BT11" i="7"/>
  <c r="BJ8" i="117"/>
  <c r="BR8" i="117"/>
  <c r="BI8" i="117"/>
  <c r="AZ7" i="117"/>
  <c r="AQ11" i="91"/>
  <c r="BT11" i="91"/>
  <c r="BL11" i="91"/>
  <c r="BS9" i="91"/>
  <c r="BB9" i="91"/>
  <c r="BD10" i="92"/>
  <c r="BK10" i="92"/>
  <c r="AD10" i="92"/>
  <c r="BQ8" i="93"/>
  <c r="BP7" i="93"/>
  <c r="BH7" i="93"/>
  <c r="BK6" i="93"/>
  <c r="BC6" i="93"/>
  <c r="AQ11" i="94"/>
  <c r="BC7" i="94"/>
  <c r="BK7" i="94"/>
  <c r="BK9" i="95"/>
  <c r="BI8" i="95"/>
  <c r="AD8" i="95"/>
  <c r="BA8" i="95"/>
  <c r="BK7" i="95"/>
  <c r="BC7" i="95"/>
  <c r="AZ6" i="95"/>
  <c r="AQ11" i="96"/>
  <c r="BT11" i="96"/>
  <c r="BD11" i="96"/>
  <c r="AP10" i="96"/>
  <c r="BK10" i="96"/>
  <c r="BL10" i="96" s="1"/>
  <c r="BC8" i="97"/>
  <c r="BK8" i="97"/>
  <c r="BK7" i="97"/>
  <c r="BO6" i="97"/>
  <c r="AQ6" i="97" s="1"/>
  <c r="BT6" i="97"/>
  <c r="BD11" i="98"/>
  <c r="BI8" i="98"/>
  <c r="BT11" i="99"/>
  <c r="AE11" i="99"/>
  <c r="BS10" i="99"/>
  <c r="AQ10" i="99"/>
  <c r="AD10" i="99"/>
  <c r="BC10" i="99"/>
  <c r="BR9" i="99"/>
  <c r="BJ9" i="99"/>
  <c r="BG6" i="99"/>
  <c r="AZ6" i="100"/>
  <c r="BH6" i="100"/>
  <c r="BS9" i="101"/>
  <c r="AD9" i="89"/>
  <c r="AD7" i="87"/>
  <c r="AY6" i="87"/>
  <c r="BI7" i="87"/>
  <c r="BD11" i="117"/>
  <c r="BS10" i="117"/>
  <c r="BC10" i="117"/>
  <c r="AE11" i="91"/>
  <c r="BD11" i="91"/>
  <c r="BJ8" i="91"/>
  <c r="BA8" i="91"/>
  <c r="BI8" i="91"/>
  <c r="BL11" i="92"/>
  <c r="BK9" i="92"/>
  <c r="BC9" i="92"/>
  <c r="BD9" i="92" s="1"/>
  <c r="BS9" i="92"/>
  <c r="BI7" i="92"/>
  <c r="BK8" i="93"/>
  <c r="BS8" i="93"/>
  <c r="BL11" i="94"/>
  <c r="BB9" i="94"/>
  <c r="BQ8" i="94"/>
  <c r="BI8" i="94"/>
  <c r="BK10" i="95"/>
  <c r="AD10" i="95"/>
  <c r="BK8" i="95"/>
  <c r="BO6" i="95"/>
  <c r="BK9" i="96"/>
  <c r="BC9" i="96"/>
  <c r="BB9" i="96"/>
  <c r="BR9" i="96"/>
  <c r="BJ9" i="96"/>
  <c r="BP7" i="100"/>
  <c r="BC9" i="102"/>
  <c r="BK7" i="102"/>
  <c r="BS7" i="102"/>
  <c r="BI7" i="102"/>
  <c r="BI6" i="102"/>
  <c r="BA6" i="102"/>
  <c r="BS6" i="103"/>
  <c r="AP11" i="104"/>
  <c r="AE11" i="104"/>
  <c r="AD10" i="5"/>
  <c r="BC10" i="5"/>
  <c r="BD10" i="5" s="1"/>
  <c r="AE10" i="5"/>
  <c r="BP7" i="85"/>
  <c r="AD7" i="85"/>
  <c r="AZ7" i="85"/>
  <c r="BH7" i="85"/>
  <c r="BH6" i="85"/>
  <c r="BP6" i="85"/>
  <c r="BK8" i="87"/>
  <c r="BC8" i="87"/>
  <c r="BK6" i="89"/>
  <c r="BC6" i="89"/>
  <c r="AP10" i="97"/>
  <c r="BS10" i="97"/>
  <c r="AD10" i="97"/>
  <c r="BQ6" i="97"/>
  <c r="BR9" i="98"/>
  <c r="BB9" i="98"/>
  <c r="BK6" i="98"/>
  <c r="AP11" i="99"/>
  <c r="AD8" i="99"/>
  <c r="BK7" i="99"/>
  <c r="BS7" i="103"/>
  <c r="BK7" i="104"/>
  <c r="BK8" i="105"/>
  <c r="BK7" i="107"/>
  <c r="BC7" i="107"/>
  <c r="BP6" i="7"/>
  <c r="BK8" i="6"/>
  <c r="BC8" i="6"/>
  <c r="BS8" i="6"/>
  <c r="BS10" i="85"/>
  <c r="BK9" i="85"/>
  <c r="BS9" i="85"/>
  <c r="AP11" i="108"/>
  <c r="BK7" i="7"/>
  <c r="BC7" i="7"/>
  <c r="AE7" i="7" s="1"/>
  <c r="AP11" i="5"/>
  <c r="BL11" i="5"/>
  <c r="AZ7" i="5"/>
  <c r="BH7" i="5"/>
  <c r="AE11" i="4"/>
  <c r="BK7" i="4"/>
  <c r="BC7" i="4"/>
  <c r="AE11" i="85"/>
  <c r="AE54" i="85" s="1"/>
  <c r="AD54" i="85" s="1"/>
  <c r="AA48" i="85" s="1"/>
  <c r="BK8" i="85"/>
  <c r="BC8" i="85"/>
  <c r="BD8" i="85"/>
  <c r="BS7" i="85"/>
  <c r="BC7" i="85"/>
  <c r="BK7" i="85"/>
  <c r="AP11" i="86"/>
  <c r="BC8" i="88"/>
  <c r="BS8" i="88"/>
  <c r="BK8" i="89"/>
  <c r="BC8" i="89"/>
  <c r="BK9" i="10"/>
  <c r="BS9" i="10"/>
  <c r="BA7" i="10"/>
  <c r="BK10" i="8"/>
  <c r="BK6" i="8"/>
  <c r="BS6" i="8"/>
  <c r="AQ11" i="7"/>
  <c r="AE11" i="7"/>
  <c r="AD8" i="6"/>
  <c r="BC7" i="6"/>
  <c r="BK7" i="6"/>
  <c r="BC6" i="6"/>
  <c r="AE11" i="5"/>
  <c r="BC9" i="5"/>
  <c r="AE9" i="5" s="1"/>
  <c r="AD9" i="5"/>
  <c r="BK6" i="5"/>
  <c r="BQ6" i="5"/>
  <c r="BA6" i="5"/>
  <c r="AP11" i="4"/>
  <c r="BL11" i="4"/>
  <c r="AQ10" i="4"/>
  <c r="BK9" i="4"/>
  <c r="BS9" i="4"/>
  <c r="BJ9" i="4"/>
  <c r="BB9" i="4"/>
  <c r="AQ11" i="85"/>
  <c r="BH7" i="86"/>
  <c r="AZ7" i="86"/>
  <c r="BK9" i="87"/>
  <c r="BK7" i="87"/>
  <c r="BL7" i="87"/>
  <c r="BS7" i="87"/>
  <c r="BL9" i="89"/>
  <c r="BS9" i="90"/>
  <c r="BS9" i="1"/>
  <c r="BT9" i="1"/>
  <c r="AE25" i="5"/>
  <c r="AD25" i="5" s="1"/>
  <c r="AE27" i="5"/>
  <c r="AD27" i="5"/>
  <c r="Z21" i="5" s="1"/>
  <c r="AE36" i="5"/>
  <c r="AD36" i="5"/>
  <c r="AE45" i="5"/>
  <c r="AD45" i="5"/>
  <c r="Z39" i="5" s="1"/>
  <c r="Z45" i="5" s="1"/>
  <c r="AE54" i="5"/>
  <c r="AD54" i="5"/>
  <c r="AE27" i="4"/>
  <c r="AD27" i="4" s="1"/>
  <c r="AE54" i="4"/>
  <c r="AD54" i="4" s="1"/>
  <c r="BT7" i="85"/>
  <c r="AQ7" i="85"/>
  <c r="AE27" i="104"/>
  <c r="AD27" i="104" s="1"/>
  <c r="AE36" i="104"/>
  <c r="AD36" i="104"/>
  <c r="AE36" i="96"/>
  <c r="AD36" i="96" s="1"/>
  <c r="AE54" i="96"/>
  <c r="AD54" i="96" s="1"/>
  <c r="AP7" i="87"/>
  <c r="AE26" i="99"/>
  <c r="AD26" i="99" s="1"/>
  <c r="BT8" i="8"/>
  <c r="BT10" i="99"/>
  <c r="O24" i="90"/>
  <c r="AE36" i="85"/>
  <c r="AD36" i="85" s="1"/>
  <c r="AE9" i="96"/>
  <c r="BL10" i="95"/>
  <c r="AE27" i="91"/>
  <c r="AD27" i="91"/>
  <c r="Z21" i="91"/>
  <c r="AE36" i="91"/>
  <c r="AD36" i="91" s="1"/>
  <c r="AE45" i="91"/>
  <c r="AD45" i="91" s="1"/>
  <c r="AE54" i="91"/>
  <c r="AD54" i="91"/>
  <c r="AE54" i="117"/>
  <c r="AD54" i="117" s="1"/>
  <c r="BD9" i="5"/>
  <c r="BH24" i="90"/>
  <c r="AA21" i="91"/>
  <c r="AA30" i="96"/>
  <c r="Z30" i="96"/>
  <c r="AA48" i="5"/>
  <c r="Z48" i="5"/>
  <c r="AA30" i="5"/>
  <c r="Z30" i="5"/>
  <c r="Z36" i="5"/>
  <c r="Z36" i="96"/>
  <c r="AA21" i="5"/>
  <c r="AE10" i="117"/>
  <c r="BD10" i="117"/>
  <c r="AE44" i="99"/>
  <c r="AD44" i="99" s="1"/>
  <c r="AE35" i="99"/>
  <c r="AD35" i="99" s="1"/>
  <c r="AE53" i="99"/>
  <c r="AD53" i="99" s="1"/>
  <c r="BD10" i="99"/>
  <c r="AE36" i="99"/>
  <c r="AD36" i="99" s="1"/>
  <c r="Z30" i="99" s="1"/>
  <c r="AQ8" i="87"/>
  <c r="BT8" i="87"/>
  <c r="BK10" i="93"/>
  <c r="BC10" i="93"/>
  <c r="AQ9" i="93"/>
  <c r="BD8" i="93"/>
  <c r="BI8" i="93"/>
  <c r="BA8" i="93"/>
  <c r="AE8" i="93"/>
  <c r="AD8" i="93"/>
  <c r="BR7" i="93"/>
  <c r="BJ7" i="93"/>
  <c r="AD7" i="93"/>
  <c r="BI6" i="93"/>
  <c r="BA6" i="93"/>
  <c r="AY6" i="93"/>
  <c r="AD6" i="93"/>
  <c r="BR7" i="98"/>
  <c r="BB7" i="98"/>
  <c r="BJ7" i="98"/>
  <c r="BQ7" i="98"/>
  <c r="BA7" i="98"/>
  <c r="BI7" i="98"/>
  <c r="BP7" i="98"/>
  <c r="BH7" i="98"/>
  <c r="AZ7" i="98"/>
  <c r="AD7" i="98"/>
  <c r="BB6" i="98"/>
  <c r="BJ6" i="98"/>
  <c r="BL6" i="98" s="1"/>
  <c r="BA6" i="98"/>
  <c r="AD6" i="98"/>
  <c r="BQ6" i="98"/>
  <c r="AZ7" i="99"/>
  <c r="BK6" i="99"/>
  <c r="BC6" i="99"/>
  <c r="BJ6" i="99"/>
  <c r="BB6" i="99"/>
  <c r="BR6" i="99"/>
  <c r="BH6" i="99"/>
  <c r="AZ6" i="99"/>
  <c r="AQ11" i="100"/>
  <c r="BT11" i="100"/>
  <c r="BS7" i="100"/>
  <c r="BC7" i="100"/>
  <c r="BK7" i="100"/>
  <c r="BR7" i="100"/>
  <c r="BB7" i="100"/>
  <c r="BJ7" i="100"/>
  <c r="AD7" i="100"/>
  <c r="AD6" i="100"/>
  <c r="AY6" i="100"/>
  <c r="BK9" i="101"/>
  <c r="BC9" i="101"/>
  <c r="AZ7" i="101"/>
  <c r="BH7" i="101"/>
  <c r="AD7" i="101"/>
  <c r="BJ6" i="101"/>
  <c r="BB6" i="101"/>
  <c r="AY6" i="101"/>
  <c r="AD6" i="101"/>
  <c r="BG6" i="101"/>
  <c r="BB8" i="102"/>
  <c r="BR8" i="102"/>
  <c r="BJ8" i="102"/>
  <c r="BQ8" i="102"/>
  <c r="AD8" i="102"/>
  <c r="BP7" i="102"/>
  <c r="BH7" i="102"/>
  <c r="AZ7" i="102"/>
  <c r="AZ6" i="102"/>
  <c r="BH6" i="102"/>
  <c r="AY6" i="102"/>
  <c r="BO6" i="102"/>
  <c r="AD6" i="102"/>
  <c r="BK10" i="103"/>
  <c r="BL10" i="103"/>
  <c r="AD10" i="103"/>
  <c r="BC10" i="103"/>
  <c r="AE10" i="103"/>
  <c r="BR9" i="103"/>
  <c r="BB9" i="103"/>
  <c r="BJ8" i="103"/>
  <c r="BB8" i="103"/>
  <c r="BA8" i="103"/>
  <c r="BI8" i="103"/>
  <c r="AD8" i="103"/>
  <c r="BK7" i="103"/>
  <c r="BC7" i="103"/>
  <c r="BA7" i="103"/>
  <c r="BI7" i="103"/>
  <c r="AD7" i="103"/>
  <c r="AZ7" i="103"/>
  <c r="BH7" i="103"/>
  <c r="BC6" i="103"/>
  <c r="BK6" i="103"/>
  <c r="BI6" i="103"/>
  <c r="BQ6" i="103"/>
  <c r="BT6" i="103" s="1"/>
  <c r="AY6" i="103"/>
  <c r="BG6" i="103"/>
  <c r="BK8" i="104"/>
  <c r="AP8" i="104" s="1"/>
  <c r="BS8" i="104"/>
  <c r="BC8" i="104"/>
  <c r="BR8" i="104"/>
  <c r="BB8" i="104"/>
  <c r="BJ8" i="104"/>
  <c r="BQ8" i="104"/>
  <c r="BI8" i="104"/>
  <c r="AD8" i="104"/>
  <c r="BA8" i="104"/>
  <c r="BJ7" i="104"/>
  <c r="BR7" i="104"/>
  <c r="BB7" i="104"/>
  <c r="BC6" i="104"/>
  <c r="BJ6" i="104"/>
  <c r="BR6" i="104"/>
  <c r="BP6" i="104"/>
  <c r="AZ6" i="104"/>
  <c r="BH6" i="104"/>
  <c r="AD6" i="104"/>
  <c r="BT11" i="105"/>
  <c r="AQ11" i="105"/>
  <c r="AP11" i="105"/>
  <c r="BL11" i="105"/>
  <c r="BD11" i="105"/>
  <c r="AE11" i="105"/>
  <c r="BC9" i="105"/>
  <c r="BK9" i="105"/>
  <c r="BB9" i="105"/>
  <c r="BJ7" i="105"/>
  <c r="BH7" i="105"/>
  <c r="AZ7" i="105"/>
  <c r="BI6" i="105"/>
  <c r="BA6" i="105"/>
  <c r="BO6" i="105"/>
  <c r="AY6" i="105"/>
  <c r="BJ9" i="106"/>
  <c r="AD9" i="106"/>
  <c r="BK8" i="106"/>
  <c r="BR8" i="106"/>
  <c r="BJ8" i="106"/>
  <c r="BA7" i="106"/>
  <c r="BI7" i="106"/>
  <c r="AZ7" i="106"/>
  <c r="AD7" i="106"/>
  <c r="BH7" i="106"/>
  <c r="BI6" i="106"/>
  <c r="BA6" i="106"/>
  <c r="BH6" i="106"/>
  <c r="BP6" i="106"/>
  <c r="AE11" i="107"/>
  <c r="AD10" i="107"/>
  <c r="AQ9" i="107"/>
  <c r="BJ9" i="107"/>
  <c r="BB9" i="107"/>
  <c r="AD9" i="107"/>
  <c r="BK8" i="107"/>
  <c r="BC8" i="107"/>
  <c r="BS8" i="107"/>
  <c r="AQ8" i="107" s="1"/>
  <c r="AD8" i="107"/>
  <c r="BR6" i="107"/>
  <c r="BB6" i="107"/>
  <c r="BA6" i="107"/>
  <c r="BQ6" i="107"/>
  <c r="BI6" i="107"/>
  <c r="BH6" i="107"/>
  <c r="AZ6" i="107"/>
  <c r="AE11" i="108"/>
  <c r="BD11" i="108"/>
  <c r="AE10" i="108"/>
  <c r="BC9" i="108"/>
  <c r="BK9" i="108"/>
  <c r="BJ8" i="108"/>
  <c r="BB8" i="108"/>
  <c r="BC7" i="108"/>
  <c r="BK7" i="108"/>
  <c r="BQ7" i="108"/>
  <c r="BA7" i="108"/>
  <c r="AD7" i="108"/>
  <c r="BQ6" i="108"/>
  <c r="BI6" i="108"/>
  <c r="BA6" i="108"/>
  <c r="BG6" i="108"/>
  <c r="BB9" i="10"/>
  <c r="AD8" i="10"/>
  <c r="BA8" i="10"/>
  <c r="BH7" i="10"/>
  <c r="AD7" i="10"/>
  <c r="AZ7" i="10"/>
  <c r="BA6" i="10"/>
  <c r="BI6" i="10"/>
  <c r="AY6" i="10"/>
  <c r="BG6" i="10"/>
  <c r="AD6" i="10"/>
  <c r="BT11" i="9"/>
  <c r="AP11" i="9"/>
  <c r="BL11" i="9"/>
  <c r="BD11" i="9"/>
  <c r="AE11" i="9"/>
  <c r="BD10" i="9"/>
  <c r="BJ9" i="9"/>
  <c r="BI7" i="9"/>
  <c r="BA7" i="9"/>
  <c r="AD7" i="9"/>
  <c r="BK6" i="9"/>
  <c r="BL6" i="9" s="1"/>
  <c r="BC6" i="9"/>
  <c r="BA6" i="9"/>
  <c r="BI6" i="9"/>
  <c r="AZ6" i="9"/>
  <c r="BH6" i="9"/>
  <c r="AD6" i="9"/>
  <c r="BO6" i="9"/>
  <c r="AY6" i="9"/>
  <c r="BT11" i="8"/>
  <c r="AQ11" i="8"/>
  <c r="BR9" i="7"/>
  <c r="BJ9" i="7"/>
  <c r="AD9" i="7"/>
  <c r="BS8" i="7"/>
  <c r="BC8" i="7"/>
  <c r="BK8" i="7"/>
  <c r="BR8" i="7"/>
  <c r="AQ8" i="7" s="1"/>
  <c r="BJ8" i="7"/>
  <c r="AP8" i="7"/>
  <c r="BI7" i="7"/>
  <c r="BA7" i="7"/>
  <c r="BP7" i="7"/>
  <c r="BH7" i="7"/>
  <c r="BR6" i="7"/>
  <c r="BB6" i="7"/>
  <c r="BJ6" i="7"/>
  <c r="BH6" i="7"/>
  <c r="AZ6" i="7"/>
  <c r="BO6" i="7"/>
  <c r="BG6" i="7"/>
  <c r="BT11" i="6"/>
  <c r="AP11" i="6"/>
  <c r="BD11" i="6"/>
  <c r="BK6" i="87"/>
  <c r="BS6" i="87"/>
  <c r="BC6" i="87"/>
  <c r="BQ6" i="87"/>
  <c r="BA6" i="87"/>
  <c r="BI6" i="87"/>
  <c r="AD6" i="87"/>
  <c r="BT11" i="88"/>
  <c r="BK9" i="88"/>
  <c r="AD9" i="88"/>
  <c r="BC9" i="88"/>
  <c r="BS9" i="88"/>
  <c r="BQ8" i="88"/>
  <c r="BA8" i="88"/>
  <c r="BI8" i="88"/>
  <c r="AD8" i="88"/>
  <c r="BR7" i="88"/>
  <c r="BJ7" i="88"/>
  <c r="AZ6" i="88"/>
  <c r="BH6" i="88"/>
  <c r="AY6" i="88"/>
  <c r="BG6" i="88"/>
  <c r="AD6" i="88"/>
  <c r="AQ11" i="89"/>
  <c r="BT11" i="89"/>
  <c r="BL11" i="89"/>
  <c r="AQ10" i="89"/>
  <c r="BT10" i="89"/>
  <c r="BA8" i="89"/>
  <c r="AD8" i="89"/>
  <c r="BI8" i="89"/>
  <c r="AQ7" i="89"/>
  <c r="AD7" i="89"/>
  <c r="BK7" i="89"/>
  <c r="BC7" i="89"/>
  <c r="BS7" i="89"/>
  <c r="BT7" i="89"/>
  <c r="BB6" i="89"/>
  <c r="BJ6" i="89"/>
  <c r="BL6" i="89" s="1"/>
  <c r="AP6" i="89"/>
  <c r="BA6" i="89"/>
  <c r="AD6" i="89"/>
  <c r="BQ6" i="89"/>
  <c r="AQ11" i="90"/>
  <c r="BL11" i="90"/>
  <c r="BD11" i="90"/>
  <c r="AE11" i="90"/>
  <c r="BC10" i="90"/>
  <c r="BS10" i="90"/>
  <c r="AQ10" i="90"/>
  <c r="AD10" i="90"/>
  <c r="BK10" i="90"/>
  <c r="AQ9" i="90"/>
  <c r="BT9" i="90"/>
  <c r="AE9" i="90"/>
  <c r="BC9" i="90"/>
  <c r="BD9" i="90" s="1"/>
  <c r="AD9" i="90"/>
  <c r="BK9" i="90"/>
  <c r="BL9" i="90"/>
  <c r="AZ7" i="90"/>
  <c r="BH7" i="90"/>
  <c r="AD7" i="90"/>
  <c r="BB6" i="90"/>
  <c r="BJ6" i="90"/>
  <c r="AD6" i="90"/>
  <c r="AQ11" i="1"/>
  <c r="AE11" i="1"/>
  <c r="BD11" i="1"/>
  <c r="BK8" i="1"/>
  <c r="BC8" i="1"/>
  <c r="BS8" i="1"/>
  <c r="BP7" i="1"/>
  <c r="BT7" i="1" s="1"/>
  <c r="AZ7" i="1"/>
  <c r="BJ6" i="1"/>
  <c r="BR6" i="1"/>
  <c r="BP6" i="1"/>
  <c r="G12" i="119"/>
  <c r="H12" i="119"/>
  <c r="G8" i="119"/>
  <c r="H8" i="119"/>
  <c r="I517" i="61"/>
  <c r="H517" i="61"/>
  <c r="G517" i="61"/>
  <c r="I549" i="61"/>
  <c r="H549" i="61"/>
  <c r="G549" i="61"/>
  <c r="I581" i="61"/>
  <c r="H581" i="61"/>
  <c r="G581" i="61"/>
  <c r="AA39" i="5"/>
  <c r="AE45" i="99"/>
  <c r="AD45" i="99" s="1"/>
  <c r="AA39" i="99" s="1"/>
  <c r="R54" i="117"/>
  <c r="Z27" i="91"/>
  <c r="AE11" i="103"/>
  <c r="BA8" i="102"/>
  <c r="BS8" i="102"/>
  <c r="AD6" i="99"/>
  <c r="BT10" i="5"/>
  <c r="AQ10" i="5"/>
  <c r="BA6" i="101"/>
  <c r="AA36" i="5"/>
  <c r="AA30" i="85"/>
  <c r="Z30" i="85"/>
  <c r="AE36" i="87"/>
  <c r="AD36" i="87"/>
  <c r="AE27" i="7"/>
  <c r="AD27" i="7"/>
  <c r="Z21" i="7" s="1"/>
  <c r="AE36" i="7"/>
  <c r="AD36" i="7" s="1"/>
  <c r="AE45" i="7"/>
  <c r="AD45" i="7" s="1"/>
  <c r="Z39" i="7" s="1"/>
  <c r="AE54" i="7"/>
  <c r="AD54" i="7" s="1"/>
  <c r="BT10" i="85"/>
  <c r="AQ10" i="85"/>
  <c r="BD6" i="87"/>
  <c r="AE6" i="87"/>
  <c r="AE54" i="98"/>
  <c r="AD54" i="98"/>
  <c r="AA48" i="98" s="1"/>
  <c r="AE36" i="98"/>
  <c r="AD36" i="98"/>
  <c r="AE45" i="98"/>
  <c r="AD45" i="98"/>
  <c r="Z39" i="98" s="1"/>
  <c r="AE27" i="98"/>
  <c r="AD27" i="98" s="1"/>
  <c r="Z21" i="98" s="1"/>
  <c r="AP9" i="96"/>
  <c r="BT10" i="117"/>
  <c r="AQ10" i="117"/>
  <c r="AQ6" i="8"/>
  <c r="BD10" i="106"/>
  <c r="Z39" i="94"/>
  <c r="BL8" i="5"/>
  <c r="AP8" i="5"/>
  <c r="BT8" i="90"/>
  <c r="AQ8" i="90"/>
  <c r="BK8" i="117"/>
  <c r="BS8" i="117"/>
  <c r="AQ8" i="117" s="1"/>
  <c r="BC8" i="117"/>
  <c r="BI7" i="117"/>
  <c r="AD7" i="117"/>
  <c r="BQ6" i="117"/>
  <c r="BO6" i="117"/>
  <c r="AP10" i="91"/>
  <c r="BS10" i="91"/>
  <c r="AD10" i="91"/>
  <c r="BK10" i="91"/>
  <c r="BL10" i="91"/>
  <c r="BC10" i="91"/>
  <c r="AD8" i="91"/>
  <c r="BI7" i="91"/>
  <c r="BA7" i="91"/>
  <c r="BD10" i="104"/>
  <c r="AE10" i="104"/>
  <c r="BT7" i="90"/>
  <c r="BS6" i="91"/>
  <c r="BC6" i="91"/>
  <c r="BK6" i="91"/>
  <c r="BQ6" i="91"/>
  <c r="BI6" i="91"/>
  <c r="BL6" i="91"/>
  <c r="BA6" i="91"/>
  <c r="BP6" i="91"/>
  <c r="BH6" i="91"/>
  <c r="AZ6" i="91"/>
  <c r="BO6" i="91"/>
  <c r="AY6" i="91"/>
  <c r="BT11" i="92"/>
  <c r="BJ9" i="92"/>
  <c r="BR9" i="92"/>
  <c r="AD9" i="92"/>
  <c r="BJ8" i="92"/>
  <c r="AP8" i="92" s="1"/>
  <c r="BR8" i="92"/>
  <c r="BT8" i="92" s="1"/>
  <c r="BA8" i="92"/>
  <c r="BI8" i="92"/>
  <c r="BQ8" i="92"/>
  <c r="AD8" i="92"/>
  <c r="BT7" i="94"/>
  <c r="BQ7" i="94"/>
  <c r="AQ7" i="94"/>
  <c r="BI7" i="94"/>
  <c r="BA7" i="94"/>
  <c r="AD7" i="94"/>
  <c r="BP6" i="94"/>
  <c r="AZ6" i="94"/>
  <c r="BH6" i="94"/>
  <c r="BO6" i="94"/>
  <c r="BG6" i="94"/>
  <c r="AY6" i="94"/>
  <c r="AP11" i="95"/>
  <c r="BB7" i="95"/>
  <c r="AD7" i="95"/>
  <c r="BL11" i="96"/>
  <c r="BB8" i="96"/>
  <c r="BJ8" i="96"/>
  <c r="BG6" i="96"/>
  <c r="AY6" i="96"/>
  <c r="BL11" i="97"/>
  <c r="BA8" i="97"/>
  <c r="BQ8" i="97"/>
  <c r="AP11" i="98"/>
  <c r="BL11" i="98"/>
  <c r="BT10" i="98"/>
  <c r="BS9" i="98"/>
  <c r="BC9" i="98"/>
  <c r="BD9" i="98" s="1"/>
  <c r="BK8" i="98"/>
  <c r="AP8" i="98" s="1"/>
  <c r="BS8" i="98"/>
  <c r="BQ8" i="5"/>
  <c r="BA8" i="5"/>
  <c r="BT7" i="5"/>
  <c r="BS7" i="5"/>
  <c r="AQ7" i="5" s="1"/>
  <c r="BC7" i="5"/>
  <c r="BA8" i="4"/>
  <c r="BD8" i="4" s="1"/>
  <c r="BP7" i="4"/>
  <c r="BP6" i="4"/>
  <c r="AZ6" i="4"/>
  <c r="BB9" i="85"/>
  <c r="BJ9" i="85"/>
  <c r="AD9" i="85"/>
  <c r="BT8" i="85"/>
  <c r="AQ7" i="106"/>
  <c r="BT7" i="106"/>
  <c r="AQ11" i="117"/>
  <c r="BK9" i="117"/>
  <c r="BC9" i="117"/>
  <c r="AD9" i="117"/>
  <c r="BB9" i="117"/>
  <c r="BR9" i="117"/>
  <c r="BK7" i="117"/>
  <c r="BC7" i="117"/>
  <c r="BJ7" i="117"/>
  <c r="BB7" i="117"/>
  <c r="AP11" i="91"/>
  <c r="BK8" i="91"/>
  <c r="BR7" i="91"/>
  <c r="BT7" i="91" s="1"/>
  <c r="BB7" i="91"/>
  <c r="BK6" i="92"/>
  <c r="BJ6" i="92"/>
  <c r="BB6" i="92"/>
  <c r="BR6" i="92"/>
  <c r="AE11" i="93"/>
  <c r="BO6" i="93"/>
  <c r="BG6" i="93"/>
  <c r="AQ11" i="95"/>
  <c r="AE11" i="95"/>
  <c r="BD11" i="95"/>
  <c r="BK8" i="96"/>
  <c r="BQ6" i="96"/>
  <c r="BI6" i="96"/>
  <c r="BP6" i="96"/>
  <c r="AZ6" i="96"/>
  <c r="AE11" i="97"/>
  <c r="BL10" i="97"/>
  <c r="BB7" i="97"/>
  <c r="BJ7" i="97"/>
  <c r="AD6" i="97"/>
  <c r="BG6" i="97"/>
  <c r="AQ11" i="98"/>
  <c r="BA8" i="99"/>
  <c r="BI8" i="99"/>
  <c r="BK10" i="100"/>
  <c r="BC8" i="100"/>
  <c r="BR6" i="100"/>
  <c r="BJ6" i="100"/>
  <c r="BO6" i="100"/>
  <c r="BG6" i="100"/>
  <c r="BQ8" i="101"/>
  <c r="BA8" i="101"/>
  <c r="BP6" i="101"/>
  <c r="AZ6" i="101"/>
  <c r="BK8" i="103"/>
  <c r="BJ7" i="103"/>
  <c r="BO6" i="103"/>
  <c r="AQ6" i="103"/>
  <c r="AD6" i="103"/>
  <c r="BT11" i="104"/>
  <c r="BC10" i="6"/>
  <c r="BK10" i="6"/>
  <c r="BS10" i="6"/>
  <c r="AQ10" i="6" s="1"/>
  <c r="BB8" i="6"/>
  <c r="BD8" i="6" s="1"/>
  <c r="BJ8" i="6"/>
  <c r="BR7" i="6"/>
  <c r="BB7" i="6"/>
  <c r="BT11" i="5"/>
  <c r="AE11" i="86"/>
  <c r="BD11" i="86"/>
  <c r="BL11" i="87"/>
  <c r="AP10" i="105"/>
  <c r="BC10" i="105"/>
  <c r="BC8" i="105"/>
  <c r="BS8" i="105"/>
  <c r="AQ10" i="108"/>
  <c r="AD10" i="108"/>
  <c r="BC10" i="108"/>
  <c r="BD10" i="108" s="1"/>
  <c r="BK7" i="10"/>
  <c r="BC7" i="10"/>
  <c r="BS7" i="10"/>
  <c r="BT7" i="10" s="1"/>
  <c r="AQ11" i="9"/>
  <c r="BR9" i="9"/>
  <c r="BB9" i="9"/>
  <c r="AP11" i="8"/>
  <c r="AD8" i="7"/>
  <c r="BJ7" i="7"/>
  <c r="BB7" i="7"/>
  <c r="AE11" i="6"/>
  <c r="BK6" i="6"/>
  <c r="BS6" i="6"/>
  <c r="BJ6" i="5"/>
  <c r="BR6" i="5"/>
  <c r="BT6" i="5" s="1"/>
  <c r="AQ6" i="5"/>
  <c r="AD6" i="5"/>
  <c r="BC6" i="4"/>
  <c r="BB7" i="85"/>
  <c r="BJ7" i="85"/>
  <c r="AP7" i="85"/>
  <c r="BK6" i="85"/>
  <c r="BS6" i="85"/>
  <c r="BG6" i="85"/>
  <c r="AD6" i="85"/>
  <c r="BK6" i="86"/>
  <c r="BC6" i="86"/>
  <c r="BK10" i="87"/>
  <c r="BK6" i="88"/>
  <c r="BS6" i="88"/>
  <c r="AQ6" i="88"/>
  <c r="AE11" i="89"/>
  <c r="BA7" i="90"/>
  <c r="AE7" i="90" s="1"/>
  <c r="BI7" i="90"/>
  <c r="BQ6" i="90"/>
  <c r="BI6" i="90"/>
  <c r="BH6" i="90"/>
  <c r="AZ6" i="90"/>
  <c r="AP11" i="1"/>
  <c r="BC10" i="1"/>
  <c r="BD10" i="1" s="1"/>
  <c r="BK10" i="1"/>
  <c r="BL10" i="1"/>
  <c r="BK9" i="1"/>
  <c r="BC9" i="1"/>
  <c r="G10" i="119"/>
  <c r="H10" i="119"/>
  <c r="G6" i="119"/>
  <c r="H6" i="119"/>
  <c r="I533" i="61"/>
  <c r="H533" i="61"/>
  <c r="I565" i="61"/>
  <c r="H565" i="61"/>
  <c r="AE45" i="86"/>
  <c r="AD45" i="86" s="1"/>
  <c r="AE54" i="86"/>
  <c r="AD54" i="86"/>
  <c r="AE36" i="86"/>
  <c r="AD36" i="86" s="1"/>
  <c r="AE27" i="86"/>
  <c r="AD27" i="86"/>
  <c r="BT10" i="6"/>
  <c r="AE26" i="104"/>
  <c r="AD26" i="104"/>
  <c r="AE35" i="104"/>
  <c r="AD35" i="104" s="1"/>
  <c r="AE44" i="104"/>
  <c r="AD44" i="104"/>
  <c r="V39" i="104" s="1"/>
  <c r="AE53" i="104"/>
  <c r="AD53" i="104" s="1"/>
  <c r="AE53" i="106"/>
  <c r="AD53" i="106" s="1"/>
  <c r="AE26" i="106"/>
  <c r="AD26" i="106" s="1"/>
  <c r="AP9" i="117"/>
  <c r="BC36" i="5"/>
  <c r="BK36" i="5"/>
  <c r="BD7" i="90"/>
  <c r="AE25" i="90"/>
  <c r="AD25" i="90" s="1"/>
  <c r="AE43" i="90"/>
  <c r="AD43" i="90" s="1"/>
  <c r="BT10" i="90"/>
  <c r="BL8" i="88"/>
  <c r="AP8" i="88"/>
  <c r="BT8" i="88"/>
  <c r="AQ8" i="88"/>
  <c r="BL6" i="87"/>
  <c r="AP6" i="87"/>
  <c r="AQ6" i="7"/>
  <c r="BT6" i="7"/>
  <c r="BD7" i="7"/>
  <c r="BT8" i="7"/>
  <c r="BL7" i="10"/>
  <c r="AP7" i="10"/>
  <c r="AE35" i="108"/>
  <c r="AD35" i="108" s="1"/>
  <c r="AE53" i="108"/>
  <c r="AD53" i="108" s="1"/>
  <c r="BL10" i="105"/>
  <c r="AE44" i="103"/>
  <c r="AD44" i="103" s="1"/>
  <c r="AE53" i="103"/>
  <c r="AD53" i="103" s="1"/>
  <c r="AP10" i="103"/>
  <c r="AE42" i="93"/>
  <c r="AD42" i="93" s="1"/>
  <c r="AE53" i="93"/>
  <c r="AD53" i="93" s="1"/>
  <c r="AE26" i="93"/>
  <c r="AD26" i="93"/>
  <c r="AE9" i="1"/>
  <c r="AE52" i="1" s="1"/>
  <c r="AD52" i="1" s="1"/>
  <c r="S48" i="1" s="1"/>
  <c r="AP10" i="1"/>
  <c r="AE45" i="88"/>
  <c r="AD45" i="88" s="1"/>
  <c r="AE36" i="88"/>
  <c r="AD36" i="88" s="1"/>
  <c r="AE7" i="85"/>
  <c r="BD7" i="85"/>
  <c r="AP6" i="5"/>
  <c r="BL6" i="5"/>
  <c r="AE27" i="97"/>
  <c r="AD27" i="97" s="1"/>
  <c r="AA21" i="97" s="1"/>
  <c r="AE36" i="97"/>
  <c r="AD36" i="97"/>
  <c r="AE45" i="97"/>
  <c r="AD45" i="97" s="1"/>
  <c r="Z39" i="97" s="1"/>
  <c r="AE54" i="97"/>
  <c r="AD54" i="97"/>
  <c r="AE45" i="95"/>
  <c r="AD45" i="95" s="1"/>
  <c r="AE54" i="93"/>
  <c r="AD54" i="93" s="1"/>
  <c r="AE36" i="93"/>
  <c r="AD36" i="93" s="1"/>
  <c r="BT9" i="117"/>
  <c r="AQ8" i="5"/>
  <c r="BT8" i="5"/>
  <c r="AP8" i="96"/>
  <c r="BL8" i="96"/>
  <c r="BL8" i="92"/>
  <c r="BD10" i="91"/>
  <c r="AE10" i="91"/>
  <c r="AA45" i="94"/>
  <c r="AA39" i="98"/>
  <c r="Z48" i="98"/>
  <c r="AA39" i="7"/>
  <c r="AA21" i="7"/>
  <c r="AA36" i="85"/>
  <c r="BK36" i="85" s="1"/>
  <c r="Z39" i="99"/>
  <c r="BL10" i="90"/>
  <c r="AP10" i="90"/>
  <c r="AE36" i="90"/>
  <c r="AD36" i="90" s="1"/>
  <c r="AE45" i="90"/>
  <c r="AD45" i="90"/>
  <c r="Z39" i="90" s="1"/>
  <c r="AE54" i="90"/>
  <c r="AD54" i="90"/>
  <c r="AE27" i="90"/>
  <c r="AD27" i="90"/>
  <c r="AQ6" i="89"/>
  <c r="BT6" i="89"/>
  <c r="AE6" i="89"/>
  <c r="BD6" i="89"/>
  <c r="BD7" i="89"/>
  <c r="AE7" i="89"/>
  <c r="BT6" i="88"/>
  <c r="BT6" i="9"/>
  <c r="AQ6" i="9"/>
  <c r="AE27" i="9"/>
  <c r="AD27" i="9" s="1"/>
  <c r="AA21" i="9" s="1"/>
  <c r="AE45" i="9"/>
  <c r="AD45" i="9"/>
  <c r="AE36" i="107"/>
  <c r="AD36" i="107" s="1"/>
  <c r="AE54" i="107"/>
  <c r="AD54" i="107" s="1"/>
  <c r="AE9" i="106"/>
  <c r="BD9" i="106"/>
  <c r="BT6" i="105"/>
  <c r="AQ6" i="105"/>
  <c r="BD9" i="105"/>
  <c r="AE54" i="105"/>
  <c r="AD54" i="105"/>
  <c r="AE27" i="105"/>
  <c r="AD27" i="105" s="1"/>
  <c r="AE45" i="105"/>
  <c r="AD45" i="105"/>
  <c r="AE36" i="105"/>
  <c r="AD36" i="105" s="1"/>
  <c r="AA30" i="105" s="1"/>
  <c r="BT8" i="104"/>
  <c r="AQ8" i="104"/>
  <c r="AE6" i="102"/>
  <c r="BL7" i="100"/>
  <c r="BL6" i="99"/>
  <c r="AP6" i="99"/>
  <c r="AP6" i="98"/>
  <c r="W48" i="99"/>
  <c r="V48" i="99"/>
  <c r="BD10" i="93"/>
  <c r="AA30" i="99"/>
  <c r="W39" i="99"/>
  <c r="V39" i="99"/>
  <c r="AE35" i="117"/>
  <c r="AD35" i="117"/>
  <c r="AE44" i="117"/>
  <c r="AD44" i="117" s="1"/>
  <c r="Z27" i="5"/>
  <c r="AE45" i="89"/>
  <c r="AD45" i="89" s="1"/>
  <c r="AE54" i="89"/>
  <c r="AD54" i="89" s="1"/>
  <c r="Z48" i="89" s="1"/>
  <c r="AE27" i="89"/>
  <c r="AD27" i="89"/>
  <c r="AE36" i="89"/>
  <c r="AD36" i="89" s="1"/>
  <c r="AE27" i="6"/>
  <c r="AD27" i="6"/>
  <c r="AE36" i="6"/>
  <c r="AD36" i="6" s="1"/>
  <c r="AE54" i="6"/>
  <c r="AD54" i="6" s="1"/>
  <c r="AE45" i="6"/>
  <c r="AD45" i="6"/>
  <c r="AE10" i="1"/>
  <c r="BT7" i="6"/>
  <c r="AQ7" i="6"/>
  <c r="AE8" i="6"/>
  <c r="BL10" i="6"/>
  <c r="AP10" i="6"/>
  <c r="BD9" i="85"/>
  <c r="AE9" i="85"/>
  <c r="AE7" i="94"/>
  <c r="BD7" i="94"/>
  <c r="AQ8" i="92"/>
  <c r="BT9" i="92"/>
  <c r="AQ9" i="92"/>
  <c r="AA21" i="98"/>
  <c r="AA30" i="98"/>
  <c r="Z30" i="98"/>
  <c r="AE31" i="87"/>
  <c r="AD31" i="87" s="1"/>
  <c r="G30" i="87" s="1"/>
  <c r="AE49" i="87"/>
  <c r="AD49" i="87" s="1"/>
  <c r="BL7" i="85"/>
  <c r="AA30" i="87"/>
  <c r="Z30" i="87"/>
  <c r="Z36" i="85"/>
  <c r="AE36" i="103"/>
  <c r="AD36" i="103" s="1"/>
  <c r="AA45" i="5"/>
  <c r="AE36" i="1"/>
  <c r="AD36" i="1"/>
  <c r="AE54" i="1"/>
  <c r="AD54" i="1" s="1"/>
  <c r="AE45" i="1"/>
  <c r="AD45" i="1"/>
  <c r="Z39" i="1" s="1"/>
  <c r="AE27" i="1"/>
  <c r="AD27" i="1" s="1"/>
  <c r="AP9" i="90"/>
  <c r="BD8" i="88"/>
  <c r="AE8" i="88"/>
  <c r="AQ9" i="88"/>
  <c r="BT9" i="88"/>
  <c r="BL7" i="7"/>
  <c r="BD6" i="10"/>
  <c r="AE6" i="10"/>
  <c r="BD9" i="10"/>
  <c r="AE9" i="10"/>
  <c r="AE27" i="108"/>
  <c r="AD27" i="108"/>
  <c r="AE36" i="108"/>
  <c r="AD36" i="108" s="1"/>
  <c r="AE45" i="108"/>
  <c r="AD45" i="108"/>
  <c r="AE54" i="108"/>
  <c r="AD54" i="108" s="1"/>
  <c r="BT8" i="107"/>
  <c r="AQ6" i="106"/>
  <c r="BT6" i="106"/>
  <c r="BL8" i="104"/>
  <c r="AQ9" i="103"/>
  <c r="BD6" i="101"/>
  <c r="AE6" i="101"/>
  <c r="AQ6" i="98"/>
  <c r="BT6" i="98"/>
  <c r="AE6" i="98"/>
  <c r="BD6" i="98"/>
  <c r="AE7" i="98"/>
  <c r="BD7" i="98"/>
  <c r="AQ7" i="98"/>
  <c r="BT7" i="98"/>
  <c r="AA25" i="5"/>
  <c r="BC45" i="5"/>
  <c r="BK45" i="5"/>
  <c r="AE23" i="98"/>
  <c r="AD23" i="98" s="1"/>
  <c r="J21" i="98" s="1"/>
  <c r="AE41" i="98"/>
  <c r="AD41" i="98" s="1"/>
  <c r="AE22" i="98"/>
  <c r="AD22" i="98" s="1"/>
  <c r="AE31" i="98"/>
  <c r="AD31" i="98" s="1"/>
  <c r="AE40" i="98"/>
  <c r="AD40" i="98" s="1"/>
  <c r="AE49" i="98"/>
  <c r="AD49" i="98"/>
  <c r="AA39" i="1"/>
  <c r="AA30" i="103"/>
  <c r="Z30" i="103"/>
  <c r="F48" i="87"/>
  <c r="G48" i="87"/>
  <c r="F30" i="87"/>
  <c r="Z36" i="98"/>
  <c r="AE25" i="85"/>
  <c r="AD25" i="85"/>
  <c r="AE52" i="85"/>
  <c r="AD52" i="85" s="1"/>
  <c r="AE34" i="85"/>
  <c r="AD34" i="85"/>
  <c r="AE43" i="85"/>
  <c r="AD43" i="85" s="1"/>
  <c r="AE51" i="6"/>
  <c r="AD51" i="6" s="1"/>
  <c r="AE24" i="6"/>
  <c r="AD24" i="6"/>
  <c r="N21" i="6" s="1"/>
  <c r="AE44" i="1"/>
  <c r="AD44" i="1" s="1"/>
  <c r="Z39" i="6"/>
  <c r="AA39" i="6"/>
  <c r="AA21" i="89"/>
  <c r="Z21" i="89"/>
  <c r="AA39" i="89"/>
  <c r="Z39" i="89"/>
  <c r="Y44" i="117"/>
  <c r="W44" i="117"/>
  <c r="R44" i="117"/>
  <c r="Y35" i="117"/>
  <c r="R35" i="117"/>
  <c r="BI35" i="117" s="1"/>
  <c r="V44" i="99"/>
  <c r="V45" i="99"/>
  <c r="Z36" i="99"/>
  <c r="AE22" i="101"/>
  <c r="AD22" i="101"/>
  <c r="AE31" i="101"/>
  <c r="AD31" i="101" s="1"/>
  <c r="AE40" i="101"/>
  <c r="AD40" i="101" s="1"/>
  <c r="AE49" i="101"/>
  <c r="AD49" i="101"/>
  <c r="AE34" i="10"/>
  <c r="AD34" i="10" s="1"/>
  <c r="AE43" i="10"/>
  <c r="AD43" i="10" s="1"/>
  <c r="AE40" i="10"/>
  <c r="AD40" i="10" s="1"/>
  <c r="AE49" i="10"/>
  <c r="AD49" i="10"/>
  <c r="F48" i="10" s="1"/>
  <c r="AE42" i="88"/>
  <c r="AD42" i="88"/>
  <c r="AA48" i="1"/>
  <c r="Z48" i="1"/>
  <c r="BC36" i="85"/>
  <c r="Z31" i="87"/>
  <c r="Z34" i="87"/>
  <c r="Z36" i="87"/>
  <c r="AA36" i="98"/>
  <c r="AA23" i="98"/>
  <c r="AE50" i="94"/>
  <c r="AD50" i="94"/>
  <c r="AE32" i="94"/>
  <c r="AD32" i="94" s="1"/>
  <c r="AE23" i="94"/>
  <c r="AD23" i="94"/>
  <c r="AE41" i="94"/>
  <c r="AD41" i="94" s="1"/>
  <c r="Z21" i="6"/>
  <c r="AA21" i="6"/>
  <c r="AA48" i="89"/>
  <c r="V53" i="99"/>
  <c r="Z30" i="105"/>
  <c r="AA21" i="105"/>
  <c r="Z21" i="105"/>
  <c r="AE41" i="89"/>
  <c r="AD41" i="89" s="1"/>
  <c r="J39" i="89" s="1"/>
  <c r="AE50" i="89"/>
  <c r="AD50" i="89" s="1"/>
  <c r="AE32" i="89"/>
  <c r="AD32" i="89" s="1"/>
  <c r="AE23" i="89"/>
  <c r="AD23" i="89"/>
  <c r="Z48" i="90"/>
  <c r="AA48" i="90"/>
  <c r="Z30" i="90"/>
  <c r="AA30" i="90"/>
  <c r="Z44" i="99"/>
  <c r="BK44" i="99" s="1"/>
  <c r="Z27" i="7"/>
  <c r="AA54" i="98"/>
  <c r="AA49" i="98"/>
  <c r="AA45" i="98"/>
  <c r="Z45" i="98"/>
  <c r="BC45" i="98" s="1"/>
  <c r="AA39" i="97"/>
  <c r="Z21" i="97"/>
  <c r="AE23" i="85"/>
  <c r="AD23" i="85" s="1"/>
  <c r="AE41" i="85"/>
  <c r="AD41" i="85"/>
  <c r="AE32" i="85"/>
  <c r="AD32" i="85" s="1"/>
  <c r="AE50" i="85"/>
  <c r="AD50" i="85"/>
  <c r="V21" i="93"/>
  <c r="W21" i="93"/>
  <c r="O39" i="93"/>
  <c r="N39" i="93"/>
  <c r="W39" i="103"/>
  <c r="V39" i="103"/>
  <c r="S21" i="90"/>
  <c r="N25" i="90"/>
  <c r="R21" i="90"/>
  <c r="O25" i="90"/>
  <c r="AE23" i="90"/>
  <c r="AD23" i="90" s="1"/>
  <c r="AE32" i="90"/>
  <c r="AD32" i="90"/>
  <c r="J30" i="90" s="1"/>
  <c r="AE41" i="90"/>
  <c r="AD41" i="90" s="1"/>
  <c r="AE50" i="90"/>
  <c r="AD50" i="90" s="1"/>
  <c r="V48" i="104"/>
  <c r="W48" i="104"/>
  <c r="V30" i="104"/>
  <c r="W30" i="104"/>
  <c r="AA39" i="86"/>
  <c r="Z39" i="86"/>
  <c r="W44" i="99"/>
  <c r="BJ44" i="99" s="1"/>
  <c r="W45" i="99"/>
  <c r="AA39" i="105"/>
  <c r="Z39" i="105"/>
  <c r="Z48" i="105"/>
  <c r="AA48" i="105"/>
  <c r="AE34" i="106"/>
  <c r="AD34" i="106" s="1"/>
  <c r="AE52" i="106"/>
  <c r="AD52" i="106"/>
  <c r="AE25" i="106"/>
  <c r="AD25" i="106" s="1"/>
  <c r="AE43" i="106"/>
  <c r="AD43" i="106"/>
  <c r="R39" i="106" s="1"/>
  <c r="Z48" i="107"/>
  <c r="AA48" i="107"/>
  <c r="Z30" i="107"/>
  <c r="AA30" i="107"/>
  <c r="Z39" i="9"/>
  <c r="AA39" i="9"/>
  <c r="Z21" i="9"/>
  <c r="AE31" i="89"/>
  <c r="AD31" i="89" s="1"/>
  <c r="F30" i="89" s="1"/>
  <c r="N27" i="90"/>
  <c r="AA39" i="90"/>
  <c r="AA44" i="99"/>
  <c r="AA45" i="99"/>
  <c r="AA27" i="7"/>
  <c r="Z45" i="7"/>
  <c r="AA45" i="7"/>
  <c r="Z54" i="98"/>
  <c r="Z49" i="98"/>
  <c r="AE53" i="91"/>
  <c r="AD53" i="91" s="1"/>
  <c r="W48" i="91" s="1"/>
  <c r="AE35" i="91"/>
  <c r="AD35" i="91"/>
  <c r="W30" i="91" s="1"/>
  <c r="AE26" i="91"/>
  <c r="AD26" i="91" s="1"/>
  <c r="AE44" i="91"/>
  <c r="AD44" i="91"/>
  <c r="V39" i="91" s="1"/>
  <c r="Z30" i="93"/>
  <c r="AA30" i="93"/>
  <c r="AA48" i="97"/>
  <c r="Z48" i="97"/>
  <c r="AA30" i="97"/>
  <c r="Z30" i="97"/>
  <c r="AA39" i="88"/>
  <c r="Z39" i="88"/>
  <c r="W48" i="108"/>
  <c r="V48" i="108"/>
  <c r="V30" i="108"/>
  <c r="W30" i="108"/>
  <c r="AE41" i="7"/>
  <c r="AD41" i="7"/>
  <c r="AE32" i="7"/>
  <c r="AD32" i="7" s="1"/>
  <c r="AE23" i="7"/>
  <c r="AD23" i="7"/>
  <c r="AE50" i="7"/>
  <c r="AD50" i="7" s="1"/>
  <c r="K48" i="7" s="1"/>
  <c r="W21" i="106"/>
  <c r="V21" i="106"/>
  <c r="V48" i="106"/>
  <c r="W48" i="106"/>
  <c r="W39" i="104"/>
  <c r="W21" i="104"/>
  <c r="V21" i="104"/>
  <c r="AA21" i="86"/>
  <c r="Z21" i="86"/>
  <c r="Z48" i="86"/>
  <c r="AA48" i="86"/>
  <c r="Z54" i="86"/>
  <c r="W26" i="104"/>
  <c r="W27" i="104"/>
  <c r="W44" i="104"/>
  <c r="V26" i="106"/>
  <c r="V25" i="106"/>
  <c r="J21" i="7"/>
  <c r="K21" i="7"/>
  <c r="Z23" i="7"/>
  <c r="AA23" i="7"/>
  <c r="K39" i="7"/>
  <c r="J39" i="7"/>
  <c r="Z41" i="7"/>
  <c r="AA41" i="7"/>
  <c r="V36" i="108"/>
  <c r="V35" i="108"/>
  <c r="AA36" i="97"/>
  <c r="AA54" i="97"/>
  <c r="W21" i="91"/>
  <c r="V48" i="91"/>
  <c r="AA54" i="86"/>
  <c r="Z27" i="86"/>
  <c r="V27" i="104"/>
  <c r="V26" i="104"/>
  <c r="V53" i="106"/>
  <c r="V52" i="106"/>
  <c r="J48" i="7"/>
  <c r="W35" i="108"/>
  <c r="W36" i="108"/>
  <c r="Z45" i="88"/>
  <c r="Z54" i="97"/>
  <c r="BK54" i="97" s="1"/>
  <c r="W39" i="91"/>
  <c r="V30" i="91"/>
  <c r="BC54" i="98"/>
  <c r="BK54" i="98"/>
  <c r="BC45" i="7"/>
  <c r="BK45" i="7"/>
  <c r="AA36" i="107"/>
  <c r="BC36" i="107" s="1"/>
  <c r="R21" i="106"/>
  <c r="S21" i="106"/>
  <c r="Z54" i="105"/>
  <c r="K21" i="90"/>
  <c r="N23" i="90"/>
  <c r="R23" i="90"/>
  <c r="S25" i="90"/>
  <c r="S23" i="90"/>
  <c r="S24" i="90"/>
  <c r="W44" i="103"/>
  <c r="V26" i="93"/>
  <c r="K30" i="85"/>
  <c r="BK45" i="98"/>
  <c r="BK27" i="7"/>
  <c r="AA32" i="90"/>
  <c r="BC32" i="90" s="1"/>
  <c r="AA36" i="90"/>
  <c r="AA54" i="90"/>
  <c r="AA27" i="105"/>
  <c r="Z36" i="105"/>
  <c r="AA41" i="94"/>
  <c r="J30" i="94"/>
  <c r="K30" i="94"/>
  <c r="AA54" i="1"/>
  <c r="BK54" i="1" s="1"/>
  <c r="F48" i="101"/>
  <c r="G48" i="101"/>
  <c r="G30" i="101"/>
  <c r="F30" i="101"/>
  <c r="BB44" i="99"/>
  <c r="BA35" i="117"/>
  <c r="BA44" i="117"/>
  <c r="BI44" i="117"/>
  <c r="AA27" i="89"/>
  <c r="AA45" i="6"/>
  <c r="Z45" i="6"/>
  <c r="R30" i="85"/>
  <c r="S30" i="85"/>
  <c r="AA34" i="85"/>
  <c r="Z34" i="85"/>
  <c r="R21" i="85"/>
  <c r="S21" i="85"/>
  <c r="G31" i="87"/>
  <c r="G36" i="87"/>
  <c r="G34" i="87"/>
  <c r="F49" i="87"/>
  <c r="Z36" i="103"/>
  <c r="Z44" i="1"/>
  <c r="Z45" i="1"/>
  <c r="G39" i="98"/>
  <c r="F39" i="98"/>
  <c r="BC49" i="98"/>
  <c r="BK49" i="98"/>
  <c r="G30" i="89"/>
  <c r="Z45" i="9"/>
  <c r="Z36" i="107"/>
  <c r="Z54" i="107"/>
  <c r="S39" i="106"/>
  <c r="R48" i="106"/>
  <c r="S48" i="106"/>
  <c r="AA54" i="105"/>
  <c r="Z45" i="105"/>
  <c r="Z45" i="86"/>
  <c r="V36" i="104"/>
  <c r="V35" i="104"/>
  <c r="V53" i="104"/>
  <c r="K30" i="90"/>
  <c r="V44" i="103"/>
  <c r="W26" i="93"/>
  <c r="K48" i="85"/>
  <c r="J48" i="85"/>
  <c r="AA50" i="85"/>
  <c r="K39" i="85"/>
  <c r="J39" i="85"/>
  <c r="AA27" i="97"/>
  <c r="Z45" i="97"/>
  <c r="BC44" i="99"/>
  <c r="Z32" i="90"/>
  <c r="Z36" i="90"/>
  <c r="Z54" i="90"/>
  <c r="K30" i="89"/>
  <c r="J30" i="89"/>
  <c r="K39" i="89"/>
  <c r="Z27" i="105"/>
  <c r="AA36" i="105"/>
  <c r="AA27" i="6"/>
  <c r="AA24" i="6"/>
  <c r="Z27" i="6"/>
  <c r="Z24" i="6"/>
  <c r="K21" i="94"/>
  <c r="J21" i="94"/>
  <c r="Z54" i="1"/>
  <c r="G48" i="10"/>
  <c r="G39" i="10"/>
  <c r="F39" i="10"/>
  <c r="G21" i="101"/>
  <c r="F21" i="101"/>
  <c r="BB44" i="117"/>
  <c r="BJ44" i="117"/>
  <c r="Z41" i="89"/>
  <c r="Z45" i="89"/>
  <c r="O21" i="6"/>
  <c r="N48" i="6"/>
  <c r="O48" i="6"/>
  <c r="S39" i="85"/>
  <c r="R39" i="85"/>
  <c r="S48" i="85"/>
  <c r="R48" i="85"/>
  <c r="AA52" i="85"/>
  <c r="BK36" i="98"/>
  <c r="BC36" i="98"/>
  <c r="F31" i="87"/>
  <c r="F36" i="87"/>
  <c r="F34" i="87"/>
  <c r="G49" i="87"/>
  <c r="AA36" i="103"/>
  <c r="BC36" i="103" s="1"/>
  <c r="F48" i="98"/>
  <c r="G48" i="98"/>
  <c r="K21" i="98"/>
  <c r="G49" i="98"/>
  <c r="G54" i="98"/>
  <c r="BF34" i="87"/>
  <c r="AX34" i="87"/>
  <c r="S52" i="85"/>
  <c r="S50" i="85"/>
  <c r="S43" i="85"/>
  <c r="N51" i="6"/>
  <c r="AZ51" i="6" s="1"/>
  <c r="N54" i="6"/>
  <c r="F22" i="101"/>
  <c r="F40" i="10"/>
  <c r="G49" i="10"/>
  <c r="BC54" i="1"/>
  <c r="J23" i="94"/>
  <c r="J27" i="94"/>
  <c r="K23" i="94"/>
  <c r="K27" i="94"/>
  <c r="BC36" i="90"/>
  <c r="BK36" i="90"/>
  <c r="J54" i="85"/>
  <c r="J52" i="85"/>
  <c r="J50" i="85"/>
  <c r="K52" i="85"/>
  <c r="K50" i="85"/>
  <c r="K54" i="85"/>
  <c r="S53" i="106"/>
  <c r="S52" i="106"/>
  <c r="G31" i="89"/>
  <c r="G36" i="89"/>
  <c r="AX36" i="89" s="1"/>
  <c r="G32" i="89"/>
  <c r="F40" i="98"/>
  <c r="F45" i="98"/>
  <c r="AX49" i="87"/>
  <c r="BF49" i="87"/>
  <c r="R23" i="85"/>
  <c r="R34" i="85"/>
  <c r="G49" i="101"/>
  <c r="K32" i="94"/>
  <c r="J32" i="94"/>
  <c r="BC36" i="105"/>
  <c r="BK36" i="105"/>
  <c r="BC54" i="105"/>
  <c r="BK54" i="105"/>
  <c r="R26" i="106"/>
  <c r="BI26" i="106" s="1"/>
  <c r="V35" i="91"/>
  <c r="V36" i="91"/>
  <c r="W35" i="91"/>
  <c r="W36" i="91"/>
  <c r="W44" i="91"/>
  <c r="W45" i="91"/>
  <c r="BC54" i="97"/>
  <c r="BB26" i="104"/>
  <c r="BJ26" i="104"/>
  <c r="W26" i="91"/>
  <c r="W27" i="91"/>
  <c r="BJ35" i="108"/>
  <c r="BB35" i="108"/>
  <c r="J45" i="7"/>
  <c r="BG45" i="7" s="1"/>
  <c r="J41" i="7"/>
  <c r="K23" i="7"/>
  <c r="K27" i="7"/>
  <c r="J27" i="98"/>
  <c r="J23" i="98"/>
  <c r="K23" i="98"/>
  <c r="AY23" i="98" s="1"/>
  <c r="K27" i="98"/>
  <c r="AY27" i="98" s="1"/>
  <c r="F49" i="98"/>
  <c r="F54" i="98"/>
  <c r="AX36" i="87"/>
  <c r="BF36" i="87"/>
  <c r="R54" i="85"/>
  <c r="R50" i="85"/>
  <c r="R52" i="85"/>
  <c r="R43" i="85"/>
  <c r="R41" i="85"/>
  <c r="O51" i="6"/>
  <c r="O54" i="6"/>
  <c r="N24" i="6"/>
  <c r="N27" i="6"/>
  <c r="O24" i="6"/>
  <c r="O27" i="6"/>
  <c r="G22" i="101"/>
  <c r="AX22" i="101" s="1"/>
  <c r="G40" i="10"/>
  <c r="BF40" i="10" s="1"/>
  <c r="F49" i="10"/>
  <c r="BK27" i="6"/>
  <c r="BC27" i="6"/>
  <c r="BK27" i="105"/>
  <c r="BC27" i="105"/>
  <c r="J41" i="89"/>
  <c r="J45" i="89"/>
  <c r="K45" i="89"/>
  <c r="AY45" i="89" s="1"/>
  <c r="K41" i="89"/>
  <c r="AY41" i="89" s="1"/>
  <c r="J36" i="89"/>
  <c r="J31" i="89"/>
  <c r="J32" i="89"/>
  <c r="K31" i="89"/>
  <c r="K32" i="89"/>
  <c r="K36" i="89"/>
  <c r="BK32" i="90"/>
  <c r="J43" i="85"/>
  <c r="J41" i="85"/>
  <c r="K41" i="85"/>
  <c r="K43" i="85"/>
  <c r="J36" i="90"/>
  <c r="J32" i="90"/>
  <c r="R52" i="106"/>
  <c r="BA52" i="106" s="1"/>
  <c r="R53" i="106"/>
  <c r="F32" i="89"/>
  <c r="F36" i="89"/>
  <c r="F31" i="89"/>
  <c r="BK36" i="103"/>
  <c r="S25" i="85"/>
  <c r="BK34" i="85"/>
  <c r="BC34" i="85"/>
  <c r="S36" i="85"/>
  <c r="G31" i="101"/>
  <c r="F49" i="101"/>
  <c r="K25" i="90"/>
  <c r="K24" i="90"/>
  <c r="K23" i="90"/>
  <c r="K27" i="90"/>
  <c r="S25" i="106"/>
  <c r="S26" i="106"/>
  <c r="V44" i="91"/>
  <c r="V45" i="91"/>
  <c r="K50" i="7"/>
  <c r="K54" i="7"/>
  <c r="BB27" i="104"/>
  <c r="BJ27" i="104"/>
  <c r="W54" i="91"/>
  <c r="W53" i="91"/>
  <c r="BJ36" i="108"/>
  <c r="BB36" i="108"/>
  <c r="BK41" i="7"/>
  <c r="BC41" i="7"/>
  <c r="K45" i="7"/>
  <c r="K41" i="7"/>
  <c r="BK23" i="7"/>
  <c r="BC23" i="7"/>
  <c r="J23" i="7"/>
  <c r="BG23" i="7" s="1"/>
  <c r="J27" i="7"/>
  <c r="AY27" i="7" s="1"/>
  <c r="BK54" i="86"/>
  <c r="BC54" i="86"/>
  <c r="BJ45" i="91"/>
  <c r="BB45" i="91"/>
  <c r="BF32" i="89"/>
  <c r="AX32" i="89"/>
  <c r="BA53" i="106"/>
  <c r="BI53" i="106"/>
  <c r="BI52" i="106"/>
  <c r="BG27" i="7"/>
  <c r="BG32" i="89"/>
  <c r="AY32" i="89"/>
  <c r="BG41" i="89"/>
  <c r="BF49" i="10"/>
  <c r="AX49" i="10"/>
  <c r="BA43" i="85"/>
  <c r="BI43" i="85"/>
  <c r="BI52" i="85"/>
  <c r="BA52" i="85"/>
  <c r="AY41" i="7"/>
  <c r="BG41" i="7"/>
  <c r="BB35" i="91"/>
  <c r="BJ35" i="91"/>
  <c r="BG27" i="94"/>
  <c r="AY27" i="94"/>
  <c r="AY23" i="94"/>
  <c r="BG23" i="94"/>
  <c r="AX31" i="89"/>
  <c r="BF31" i="89"/>
  <c r="BG41" i="85"/>
  <c r="AY41" i="85"/>
  <c r="BG31" i="89"/>
  <c r="AY31" i="89"/>
  <c r="BG45" i="89"/>
  <c r="AZ27" i="6"/>
  <c r="BH27" i="6"/>
  <c r="BG23" i="98"/>
  <c r="BG27" i="98"/>
  <c r="BA26" i="106"/>
  <c r="BG50" i="85"/>
  <c r="AY50" i="85"/>
  <c r="BG52" i="85"/>
  <c r="AY52" i="85"/>
  <c r="BG54" i="85"/>
  <c r="AY54" i="85"/>
  <c r="BF22" i="101"/>
  <c r="AZ54" i="6"/>
  <c r="BH54" i="6"/>
  <c r="BH51" i="6"/>
  <c r="E39" i="123" l="1"/>
  <c r="E33" i="123"/>
  <c r="E29" i="123"/>
  <c r="BT8" i="1"/>
  <c r="BI8" i="1"/>
  <c r="AP8" i="1" s="1"/>
  <c r="BA8" i="1"/>
  <c r="AE8" i="1" s="1"/>
  <c r="AE51" i="1" s="1"/>
  <c r="AD51" i="1" s="1"/>
  <c r="AD8" i="1"/>
  <c r="AE6" i="1"/>
  <c r="AE22" i="1" s="1"/>
  <c r="AD22" i="1" s="1"/>
  <c r="BG6" i="1"/>
  <c r="AE34" i="1"/>
  <c r="AD34" i="1" s="1"/>
  <c r="BD9" i="1"/>
  <c r="AD7" i="1"/>
  <c r="AE25" i="1"/>
  <c r="AD25" i="1" s="1"/>
  <c r="S21" i="1" s="1"/>
  <c r="S25" i="1" s="1"/>
  <c r="AE43" i="1"/>
  <c r="AD43" i="1" s="1"/>
  <c r="AA43" i="1" s="1"/>
  <c r="BI6" i="1"/>
  <c r="BT6" i="1"/>
  <c r="S39" i="1"/>
  <c r="S54" i="1"/>
  <c r="S52" i="1"/>
  <c r="Z52" i="1"/>
  <c r="BH7" i="1"/>
  <c r="AD6" i="1"/>
  <c r="AA51" i="1"/>
  <c r="Z51" i="1"/>
  <c r="AE42" i="1"/>
  <c r="AD42" i="1" s="1"/>
  <c r="O39" i="1" s="1"/>
  <c r="AE33" i="1"/>
  <c r="AD33" i="1" s="1"/>
  <c r="AE24" i="1"/>
  <c r="AD24" i="1" s="1"/>
  <c r="AE40" i="1"/>
  <c r="AD40" i="1" s="1"/>
  <c r="AQ8" i="1"/>
  <c r="BH6" i="1"/>
  <c r="BD6" i="1"/>
  <c r="BT8" i="4"/>
  <c r="AQ8" i="4"/>
  <c r="AE8" i="4"/>
  <c r="BI8" i="4"/>
  <c r="BL8" i="4" s="1"/>
  <c r="AE9" i="4"/>
  <c r="AE52" i="4" s="1"/>
  <c r="AD52" i="4" s="1"/>
  <c r="BD9" i="4"/>
  <c r="AE24" i="4"/>
  <c r="AD24" i="4" s="1"/>
  <c r="AE33" i="4"/>
  <c r="AD33" i="4" s="1"/>
  <c r="O30" i="4" s="1"/>
  <c r="AE42" i="4"/>
  <c r="AD42" i="4" s="1"/>
  <c r="AE51" i="4"/>
  <c r="AD51" i="4" s="1"/>
  <c r="BH6" i="4"/>
  <c r="AY6" i="4"/>
  <c r="BD9" i="117"/>
  <c r="AP8" i="117"/>
  <c r="BL9" i="117"/>
  <c r="BD7" i="117"/>
  <c r="AE52" i="117"/>
  <c r="AD52" i="117" s="1"/>
  <c r="T52" i="117" s="1"/>
  <c r="AE34" i="117"/>
  <c r="AD34" i="117" s="1"/>
  <c r="W34" i="117" s="1"/>
  <c r="BA6" i="117"/>
  <c r="T43" i="117"/>
  <c r="Y43" i="117"/>
  <c r="R43" i="117"/>
  <c r="W43" i="117"/>
  <c r="AA43" i="117"/>
  <c r="BK43" i="117" s="1"/>
  <c r="Y34" i="117"/>
  <c r="AE25" i="117"/>
  <c r="AD25" i="117" s="1"/>
  <c r="BH7" i="117"/>
  <c r="BL7" i="117" s="1"/>
  <c r="BL8" i="117"/>
  <c r="AE7" i="117"/>
  <c r="AE32" i="117" s="1"/>
  <c r="AD32" i="117" s="1"/>
  <c r="AZ6" i="117"/>
  <c r="BH6" i="117"/>
  <c r="BG6" i="117"/>
  <c r="BL6" i="117" s="1"/>
  <c r="BH24" i="6"/>
  <c r="AZ24" i="6"/>
  <c r="Z36" i="93"/>
  <c r="S30" i="106"/>
  <c r="R30" i="106"/>
  <c r="J39" i="90"/>
  <c r="K39" i="90"/>
  <c r="AA22" i="98"/>
  <c r="AA27" i="98"/>
  <c r="BL8" i="87"/>
  <c r="AP8" i="87"/>
  <c r="AP7" i="108"/>
  <c r="BL7" i="108"/>
  <c r="AQ7" i="95"/>
  <c r="BT7" i="95"/>
  <c r="H62" i="119"/>
  <c r="G62" i="119"/>
  <c r="H57" i="119"/>
  <c r="G57" i="119"/>
  <c r="BJ44" i="91"/>
  <c r="BB44" i="91"/>
  <c r="AY32" i="94"/>
  <c r="BG32" i="94"/>
  <c r="BF31" i="87"/>
  <c r="AX31" i="87"/>
  <c r="BK24" i="6"/>
  <c r="BC24" i="6"/>
  <c r="K32" i="90"/>
  <c r="AY32" i="90" s="1"/>
  <c r="K36" i="90"/>
  <c r="G40" i="98"/>
  <c r="G41" i="98"/>
  <c r="BC45" i="6"/>
  <c r="BK45" i="6"/>
  <c r="F31" i="101"/>
  <c r="Z33" i="93"/>
  <c r="AA45" i="9"/>
  <c r="AA45" i="97"/>
  <c r="AA41" i="98"/>
  <c r="J39" i="98"/>
  <c r="Z41" i="98"/>
  <c r="F41" i="98"/>
  <c r="AE31" i="102"/>
  <c r="AD31" i="102" s="1"/>
  <c r="AE49" i="102"/>
  <c r="AD49" i="102" s="1"/>
  <c r="AE40" i="102"/>
  <c r="AD40" i="102" s="1"/>
  <c r="V48" i="93"/>
  <c r="W48" i="93"/>
  <c r="AP6" i="106"/>
  <c r="BC8" i="108"/>
  <c r="BS8" i="108"/>
  <c r="BK8" i="108"/>
  <c r="BT8" i="108"/>
  <c r="AQ8" i="108"/>
  <c r="BJ8" i="86"/>
  <c r="BB8" i="86"/>
  <c r="BD8" i="86" s="1"/>
  <c r="BT7" i="86"/>
  <c r="AQ11" i="87"/>
  <c r="H118" i="119"/>
  <c r="G118" i="119"/>
  <c r="H97" i="119"/>
  <c r="G97" i="119"/>
  <c r="H70" i="119"/>
  <c r="G70" i="119"/>
  <c r="H65" i="119"/>
  <c r="G65" i="119"/>
  <c r="H38" i="119"/>
  <c r="G38" i="119"/>
  <c r="H33" i="119"/>
  <c r="G33" i="119"/>
  <c r="AY45" i="7"/>
  <c r="BF36" i="89"/>
  <c r="AY23" i="7"/>
  <c r="BG32" i="90"/>
  <c r="BB36" i="91"/>
  <c r="BJ36" i="91"/>
  <c r="BA34" i="85"/>
  <c r="K39" i="98"/>
  <c r="R27" i="106"/>
  <c r="R25" i="106"/>
  <c r="V53" i="108"/>
  <c r="V54" i="108"/>
  <c r="AE22" i="102"/>
  <c r="AD22" i="102" s="1"/>
  <c r="AA54" i="89"/>
  <c r="AA50" i="89"/>
  <c r="AA45" i="1"/>
  <c r="AA44" i="1"/>
  <c r="BC44" i="1" s="1"/>
  <c r="AA39" i="95"/>
  <c r="Z39" i="95"/>
  <c r="AA30" i="88"/>
  <c r="Z30" i="88"/>
  <c r="BF49" i="98"/>
  <c r="AX49" i="98"/>
  <c r="K36" i="85"/>
  <c r="K34" i="85"/>
  <c r="AA45" i="105"/>
  <c r="BH25" i="90"/>
  <c r="AZ25" i="90"/>
  <c r="Z22" i="89"/>
  <c r="Z27" i="89"/>
  <c r="Z23" i="89"/>
  <c r="AP6" i="93"/>
  <c r="BL6" i="93"/>
  <c r="H94" i="119"/>
  <c r="G94" i="119"/>
  <c r="H89" i="119"/>
  <c r="G89" i="119"/>
  <c r="H30" i="119"/>
  <c r="G30" i="119"/>
  <c r="H25" i="119"/>
  <c r="G25" i="119"/>
  <c r="AX40" i="10"/>
  <c r="G45" i="98"/>
  <c r="BK36" i="107"/>
  <c r="AY43" i="85"/>
  <c r="BG43" i="85"/>
  <c r="BF54" i="98"/>
  <c r="AX54" i="98"/>
  <c r="K32" i="85"/>
  <c r="BA23" i="85"/>
  <c r="S43" i="106"/>
  <c r="BK45" i="9"/>
  <c r="BC45" i="9"/>
  <c r="S23" i="85"/>
  <c r="BI23" i="85" s="1"/>
  <c r="S32" i="85"/>
  <c r="S34" i="85"/>
  <c r="BI34" i="85" s="1"/>
  <c r="V54" i="91"/>
  <c r="V53" i="91"/>
  <c r="AA41" i="90"/>
  <c r="AA42" i="90"/>
  <c r="AA45" i="90"/>
  <c r="AA43" i="90"/>
  <c r="R43" i="106"/>
  <c r="AA50" i="90"/>
  <c r="Z50" i="90"/>
  <c r="K48" i="90"/>
  <c r="J48" i="90"/>
  <c r="AA45" i="89"/>
  <c r="AA41" i="89"/>
  <c r="BI50" i="85"/>
  <c r="BA50" i="85"/>
  <c r="S41" i="85"/>
  <c r="BA41" i="85" s="1"/>
  <c r="BC54" i="90"/>
  <c r="BK54" i="90"/>
  <c r="BK45" i="97"/>
  <c r="BC45" i="97"/>
  <c r="BB26" i="93"/>
  <c r="BJ26" i="93"/>
  <c r="R25" i="85"/>
  <c r="R32" i="85"/>
  <c r="R36" i="85"/>
  <c r="S51" i="1"/>
  <c r="BB44" i="103"/>
  <c r="BJ44" i="103"/>
  <c r="J54" i="7"/>
  <c r="J50" i="7"/>
  <c r="W26" i="106"/>
  <c r="W25" i="106"/>
  <c r="W27" i="106"/>
  <c r="K30" i="7"/>
  <c r="J30" i="7"/>
  <c r="Z36" i="97"/>
  <c r="N42" i="93"/>
  <c r="AA52" i="1"/>
  <c r="R48" i="1"/>
  <c r="BC31" i="87"/>
  <c r="BK31" i="87"/>
  <c r="S39" i="10"/>
  <c r="R39" i="10"/>
  <c r="F43" i="10"/>
  <c r="G43" i="10"/>
  <c r="AA48" i="108"/>
  <c r="Z48" i="108"/>
  <c r="W54" i="108"/>
  <c r="AA21" i="108"/>
  <c r="Z21" i="108"/>
  <c r="BD8" i="5"/>
  <c r="AE8" i="5"/>
  <c r="AQ6" i="99"/>
  <c r="BT6" i="99"/>
  <c r="BG36" i="89"/>
  <c r="AY36" i="89"/>
  <c r="AX49" i="101"/>
  <c r="BF49" i="101"/>
  <c r="BK44" i="1"/>
  <c r="BA23" i="90"/>
  <c r="BI23" i="90"/>
  <c r="Z32" i="85"/>
  <c r="J30" i="85"/>
  <c r="AA32" i="85"/>
  <c r="K48" i="89"/>
  <c r="J48" i="89"/>
  <c r="J39" i="94"/>
  <c r="Z41" i="94"/>
  <c r="K39" i="94"/>
  <c r="J48" i="94"/>
  <c r="K48" i="94"/>
  <c r="G39" i="101"/>
  <c r="F39" i="101"/>
  <c r="BJ45" i="99"/>
  <c r="BB45" i="99"/>
  <c r="Z22" i="98"/>
  <c r="F21" i="98"/>
  <c r="G21" i="98"/>
  <c r="J22" i="98"/>
  <c r="K22" i="98"/>
  <c r="Z39" i="108"/>
  <c r="AA39" i="108"/>
  <c r="AA21" i="90"/>
  <c r="Z21" i="90"/>
  <c r="O27" i="90"/>
  <c r="BH27" i="90" s="1"/>
  <c r="S27" i="90"/>
  <c r="Z43" i="90"/>
  <c r="Z45" i="90"/>
  <c r="Z41" i="90"/>
  <c r="Z42" i="90"/>
  <c r="AA30" i="86"/>
  <c r="Z30" i="86"/>
  <c r="AA30" i="7"/>
  <c r="Z30" i="7"/>
  <c r="AP7" i="103"/>
  <c r="BL7" i="103"/>
  <c r="S54" i="85"/>
  <c r="AA27" i="86"/>
  <c r="R25" i="90"/>
  <c r="R24" i="90"/>
  <c r="R27" i="90"/>
  <c r="O42" i="93"/>
  <c r="K21" i="89"/>
  <c r="J21" i="89"/>
  <c r="AA23" i="89"/>
  <c r="Z42" i="88"/>
  <c r="N39" i="88"/>
  <c r="O39" i="88"/>
  <c r="W39" i="1"/>
  <c r="V39" i="1"/>
  <c r="Z54" i="89"/>
  <c r="Z49" i="89"/>
  <c r="Z50" i="89"/>
  <c r="AE49" i="89"/>
  <c r="AD49" i="89" s="1"/>
  <c r="AE40" i="89"/>
  <c r="AD40" i="89" s="1"/>
  <c r="AA40" i="89" s="1"/>
  <c r="AE22" i="89"/>
  <c r="AD22" i="89" s="1"/>
  <c r="AE10" i="105"/>
  <c r="BD10" i="105"/>
  <c r="BD10" i="6"/>
  <c r="AE10" i="6"/>
  <c r="BL7" i="89"/>
  <c r="AP7" i="89"/>
  <c r="AP7" i="7"/>
  <c r="AQ9" i="7"/>
  <c r="BT9" i="7"/>
  <c r="BD8" i="104"/>
  <c r="AE8" i="104"/>
  <c r="W30" i="99"/>
  <c r="V30" i="99"/>
  <c r="Z35" i="99"/>
  <c r="AA36" i="93"/>
  <c r="V21" i="91"/>
  <c r="AA26" i="91"/>
  <c r="Z26" i="91"/>
  <c r="Z27" i="9"/>
  <c r="AA45" i="86"/>
  <c r="W35" i="104"/>
  <c r="W36" i="104"/>
  <c r="K21" i="85"/>
  <c r="J21" i="85"/>
  <c r="Z31" i="98"/>
  <c r="AA31" i="98"/>
  <c r="F30" i="98"/>
  <c r="G30" i="98"/>
  <c r="Z30" i="89"/>
  <c r="AA30" i="89"/>
  <c r="W48" i="103"/>
  <c r="V48" i="103"/>
  <c r="V44" i="104"/>
  <c r="V45" i="104"/>
  <c r="AE7" i="10"/>
  <c r="BD7" i="10"/>
  <c r="AA27" i="5"/>
  <c r="AA26" i="5"/>
  <c r="W53" i="106"/>
  <c r="W52" i="106"/>
  <c r="W53" i="108"/>
  <c r="AA45" i="88"/>
  <c r="AA42" i="88"/>
  <c r="Z27" i="97"/>
  <c r="N21" i="4"/>
  <c r="R30" i="10"/>
  <c r="S30" i="10"/>
  <c r="AA21" i="1"/>
  <c r="Z21" i="1"/>
  <c r="AA30" i="1"/>
  <c r="Z30" i="1"/>
  <c r="AA48" i="6"/>
  <c r="Z48" i="6"/>
  <c r="T35" i="117"/>
  <c r="AA35" i="117"/>
  <c r="W35" i="117"/>
  <c r="AA35" i="99"/>
  <c r="AA36" i="99"/>
  <c r="S39" i="90"/>
  <c r="R39" i="90"/>
  <c r="BL6" i="85"/>
  <c r="BI54" i="117"/>
  <c r="BA54" i="117"/>
  <c r="AE9" i="107"/>
  <c r="Z39" i="91"/>
  <c r="AA39" i="91"/>
  <c r="AA54" i="107"/>
  <c r="W53" i="104"/>
  <c r="J21" i="90"/>
  <c r="O23" i="90"/>
  <c r="BC27" i="7"/>
  <c r="O48" i="1"/>
  <c r="N48" i="1"/>
  <c r="AA40" i="98"/>
  <c r="Z40" i="98"/>
  <c r="AE51" i="88"/>
  <c r="AD51" i="88" s="1"/>
  <c r="AE24" i="88"/>
  <c r="AD24" i="88" s="1"/>
  <c r="AE33" i="88"/>
  <c r="AD33" i="88" s="1"/>
  <c r="AA36" i="87"/>
  <c r="AA31" i="87"/>
  <c r="AA34" i="87"/>
  <c r="AE35" i="1"/>
  <c r="AD35" i="1" s="1"/>
  <c r="AE26" i="1"/>
  <c r="AD26" i="1" s="1"/>
  <c r="AE53" i="1"/>
  <c r="AD53" i="1" s="1"/>
  <c r="AA30" i="6"/>
  <c r="Z30" i="6"/>
  <c r="BC27" i="5"/>
  <c r="BK27" i="5"/>
  <c r="W53" i="99"/>
  <c r="AA27" i="9"/>
  <c r="Z48" i="93"/>
  <c r="AA48" i="93"/>
  <c r="BL9" i="1"/>
  <c r="AP9" i="1"/>
  <c r="BL7" i="97"/>
  <c r="AP7" i="97"/>
  <c r="Z27" i="98"/>
  <c r="Z23" i="98"/>
  <c r="AA54" i="117"/>
  <c r="Y54" i="117"/>
  <c r="T54" i="117"/>
  <c r="W54" i="117"/>
  <c r="AA48" i="4"/>
  <c r="Z48" i="4"/>
  <c r="AE50" i="98"/>
  <c r="AD50" i="98" s="1"/>
  <c r="AE32" i="98"/>
  <c r="AD32" i="98" s="1"/>
  <c r="AE31" i="10"/>
  <c r="AD31" i="10" s="1"/>
  <c r="AE22" i="10"/>
  <c r="AD22" i="10" s="1"/>
  <c r="AE42" i="6"/>
  <c r="AD42" i="6" s="1"/>
  <c r="AE33" i="6"/>
  <c r="AD33" i="6" s="1"/>
  <c r="Z45" i="99"/>
  <c r="AP7" i="90"/>
  <c r="BL7" i="90"/>
  <c r="AP6" i="6"/>
  <c r="BL6" i="6"/>
  <c r="AE36" i="95"/>
  <c r="AD36" i="95" s="1"/>
  <c r="AE54" i="95"/>
  <c r="AD54" i="95" s="1"/>
  <c r="AE27" i="95"/>
  <c r="AD27" i="95" s="1"/>
  <c r="AE45" i="93"/>
  <c r="AD45" i="93" s="1"/>
  <c r="AE27" i="93"/>
  <c r="AD27" i="93" s="1"/>
  <c r="BL9" i="92"/>
  <c r="AP9" i="92"/>
  <c r="AE6" i="91"/>
  <c r="BD6" i="91"/>
  <c r="AE45" i="103"/>
  <c r="AD45" i="103" s="1"/>
  <c r="AE54" i="103"/>
  <c r="AD54" i="103" s="1"/>
  <c r="AE27" i="103"/>
  <c r="AD27" i="103" s="1"/>
  <c r="AP9" i="106"/>
  <c r="BL9" i="106"/>
  <c r="AA30" i="108"/>
  <c r="Z30" i="108"/>
  <c r="AE52" i="10"/>
  <c r="AD52" i="10" s="1"/>
  <c r="AE25" i="10"/>
  <c r="AD25" i="10" s="1"/>
  <c r="AA44" i="117"/>
  <c r="T44" i="117"/>
  <c r="AP8" i="91"/>
  <c r="BL8" i="91"/>
  <c r="AP9" i="85"/>
  <c r="BL9" i="85"/>
  <c r="BD10" i="90"/>
  <c r="AE10" i="90"/>
  <c r="W21" i="99"/>
  <c r="V21" i="99"/>
  <c r="AQ10" i="97"/>
  <c r="BT10" i="97"/>
  <c r="AE35" i="5"/>
  <c r="AD35" i="5" s="1"/>
  <c r="AE53" i="5"/>
  <c r="AD53" i="5" s="1"/>
  <c r="AE44" i="5"/>
  <c r="AD44" i="5" s="1"/>
  <c r="AE26" i="5"/>
  <c r="AD26" i="5" s="1"/>
  <c r="BT6" i="100"/>
  <c r="AP6" i="96"/>
  <c r="BD6" i="94"/>
  <c r="AP7" i="94"/>
  <c r="BL7" i="94"/>
  <c r="BT6" i="91"/>
  <c r="AQ6" i="91"/>
  <c r="AE7" i="91"/>
  <c r="Z48" i="7"/>
  <c r="AA48" i="7"/>
  <c r="AE34" i="90"/>
  <c r="AD34" i="90" s="1"/>
  <c r="AE52" i="90"/>
  <c r="AD52" i="90" s="1"/>
  <c r="BT6" i="87"/>
  <c r="AQ6" i="87"/>
  <c r="AP6" i="9"/>
  <c r="AE36" i="9"/>
  <c r="AD36" i="9" s="1"/>
  <c r="AE54" i="9"/>
  <c r="AD54" i="9" s="1"/>
  <c r="AE26" i="108"/>
  <c r="AD26" i="108" s="1"/>
  <c r="AE44" i="108"/>
  <c r="AD44" i="108" s="1"/>
  <c r="AE27" i="107"/>
  <c r="AD27" i="107" s="1"/>
  <c r="AE45" i="107"/>
  <c r="AD45" i="107" s="1"/>
  <c r="BL7" i="98"/>
  <c r="AP7" i="98"/>
  <c r="AE24" i="93"/>
  <c r="AD24" i="93" s="1"/>
  <c r="AE51" i="93"/>
  <c r="AD51" i="93" s="1"/>
  <c r="AE33" i="93"/>
  <c r="AD33" i="93" s="1"/>
  <c r="AE53" i="117"/>
  <c r="AD53" i="117" s="1"/>
  <c r="AE26" i="117"/>
  <c r="AD26" i="117" s="1"/>
  <c r="AE34" i="96"/>
  <c r="AD34" i="96" s="1"/>
  <c r="AE43" i="96"/>
  <c r="AD43" i="96" s="1"/>
  <c r="AE25" i="96"/>
  <c r="AD25" i="96" s="1"/>
  <c r="AE52" i="96"/>
  <c r="AD52" i="96" s="1"/>
  <c r="BL7" i="5"/>
  <c r="AP7" i="5"/>
  <c r="AQ9" i="98"/>
  <c r="BT9" i="98"/>
  <c r="AP6" i="91"/>
  <c r="BC8" i="101"/>
  <c r="BK8" i="101"/>
  <c r="BS8" i="101"/>
  <c r="AP11" i="102"/>
  <c r="BL11" i="102"/>
  <c r="AE11" i="102"/>
  <c r="BL10" i="102"/>
  <c r="AP10" i="102"/>
  <c r="BA7" i="104"/>
  <c r="BI7" i="104"/>
  <c r="BQ7" i="104"/>
  <c r="AD7" i="104"/>
  <c r="BK6" i="104"/>
  <c r="BS6" i="104"/>
  <c r="BA6" i="104"/>
  <c r="BQ6" i="104"/>
  <c r="BI6" i="104"/>
  <c r="BL6" i="104" s="1"/>
  <c r="BT9" i="105"/>
  <c r="AE9" i="105"/>
  <c r="AD9" i="105"/>
  <c r="BJ9" i="105"/>
  <c r="BT8" i="105"/>
  <c r="BB8" i="105"/>
  <c r="BJ8" i="105"/>
  <c r="BL8" i="105" s="1"/>
  <c r="BR8" i="105"/>
  <c r="AQ8" i="105" s="1"/>
  <c r="BR7" i="105"/>
  <c r="AD7" i="105"/>
  <c r="BB7" i="105"/>
  <c r="BC6" i="105"/>
  <c r="BK6" i="105"/>
  <c r="BL11" i="107"/>
  <c r="AP11" i="107"/>
  <c r="BT10" i="107"/>
  <c r="AQ10" i="107"/>
  <c r="BD10" i="107"/>
  <c r="BK10" i="107"/>
  <c r="BL10" i="107" s="1"/>
  <c r="BC10" i="107"/>
  <c r="AE10" i="107" s="1"/>
  <c r="BK6" i="107"/>
  <c r="BC6" i="107"/>
  <c r="BD6" i="107" s="1"/>
  <c r="BS6" i="107"/>
  <c r="AQ6" i="107" s="1"/>
  <c r="AD6" i="107"/>
  <c r="BT9" i="108"/>
  <c r="AP9" i="108"/>
  <c r="AD9" i="108"/>
  <c r="BB9" i="108"/>
  <c r="BD9" i="108" s="1"/>
  <c r="BJ9" i="108"/>
  <c r="BL9" i="108" s="1"/>
  <c r="BR9" i="108"/>
  <c r="AQ9" i="108" s="1"/>
  <c r="BL8" i="108"/>
  <c r="H78" i="119"/>
  <c r="G78" i="119"/>
  <c r="H73" i="119"/>
  <c r="G73" i="119"/>
  <c r="H46" i="119"/>
  <c r="G46" i="119"/>
  <c r="H41" i="119"/>
  <c r="G41" i="119"/>
  <c r="H14" i="119"/>
  <c r="G14" i="119"/>
  <c r="BL10" i="87"/>
  <c r="AP10" i="87"/>
  <c r="BD7" i="6"/>
  <c r="AE7" i="6"/>
  <c r="BD8" i="103"/>
  <c r="Z21" i="104"/>
  <c r="AA21" i="104"/>
  <c r="AQ7" i="117"/>
  <c r="BT7" i="117"/>
  <c r="BL9" i="87"/>
  <c r="AP9" i="87"/>
  <c r="AE8" i="86"/>
  <c r="AE27" i="117"/>
  <c r="AD27" i="117" s="1"/>
  <c r="AE36" i="117"/>
  <c r="AD36" i="117" s="1"/>
  <c r="AE45" i="117"/>
  <c r="AD45" i="117" s="1"/>
  <c r="BC7" i="92"/>
  <c r="BK7" i="92"/>
  <c r="BL7" i="92" s="1"/>
  <c r="BS7" i="92"/>
  <c r="AD7" i="92"/>
  <c r="BQ6" i="92"/>
  <c r="BA6" i="92"/>
  <c r="BI6" i="92"/>
  <c r="AY6" i="92"/>
  <c r="BG6" i="92"/>
  <c r="AD6" i="92"/>
  <c r="BA7" i="93"/>
  <c r="BI7" i="93"/>
  <c r="BQ7" i="93"/>
  <c r="BT10" i="94"/>
  <c r="BD10" i="94"/>
  <c r="BH6" i="96"/>
  <c r="BL6" i="96" s="1"/>
  <c r="AD6" i="96"/>
  <c r="BD10" i="97"/>
  <c r="AE10" i="97"/>
  <c r="BL9" i="97"/>
  <c r="AP9" i="97"/>
  <c r="BR8" i="97"/>
  <c r="AQ8" i="97" s="1"/>
  <c r="BB8" i="97"/>
  <c r="BJ8" i="97"/>
  <c r="AD8" i="97"/>
  <c r="BT7" i="97"/>
  <c r="BK9" i="99"/>
  <c r="BC9" i="99"/>
  <c r="BD9" i="99" s="1"/>
  <c r="BS9" i="99"/>
  <c r="BT9" i="99" s="1"/>
  <c r="AD9" i="99"/>
  <c r="BB8" i="99"/>
  <c r="BD8" i="99" s="1"/>
  <c r="BJ8" i="99"/>
  <c r="AP8" i="99" s="1"/>
  <c r="BJ7" i="99"/>
  <c r="BB7" i="99"/>
  <c r="AD7" i="99"/>
  <c r="AP11" i="100"/>
  <c r="BL11" i="100"/>
  <c r="AE11" i="100"/>
  <c r="BD11" i="100"/>
  <c r="AP10" i="100"/>
  <c r="BL10" i="100"/>
  <c r="BC9" i="100"/>
  <c r="BK9" i="100"/>
  <c r="BB8" i="100"/>
  <c r="BJ8" i="100"/>
  <c r="AQ7" i="100"/>
  <c r="BT7" i="100"/>
  <c r="BQ6" i="100"/>
  <c r="AQ6" i="100" s="1"/>
  <c r="BA6" i="100"/>
  <c r="BI6" i="100"/>
  <c r="BL6" i="100" s="1"/>
  <c r="AQ11" i="101"/>
  <c r="BT11" i="101"/>
  <c r="BL11" i="101"/>
  <c r="AP11" i="101"/>
  <c r="AE11" i="101"/>
  <c r="BD11" i="101"/>
  <c r="BD10" i="101"/>
  <c r="BS10" i="101"/>
  <c r="AQ10" i="101" s="1"/>
  <c r="BC10" i="101"/>
  <c r="AE10" i="101" s="1"/>
  <c r="AD10" i="101"/>
  <c r="BK10" i="101"/>
  <c r="BL10" i="101" s="1"/>
  <c r="AQ9" i="101"/>
  <c r="BT9" i="101"/>
  <c r="BB9" i="101"/>
  <c r="AE9" i="101" s="1"/>
  <c r="BJ9" i="101"/>
  <c r="BL9" i="101" s="1"/>
  <c r="BR9" i="101"/>
  <c r="AD9" i="101"/>
  <c r="AE8" i="101"/>
  <c r="H86" i="119"/>
  <c r="G86" i="119"/>
  <c r="H81" i="119"/>
  <c r="G81" i="119"/>
  <c r="H54" i="119"/>
  <c r="G54" i="119"/>
  <c r="H49" i="119"/>
  <c r="G49" i="119"/>
  <c r="H22" i="119"/>
  <c r="G22" i="119"/>
  <c r="H17" i="119"/>
  <c r="G17" i="119"/>
  <c r="S21" i="5"/>
  <c r="R21" i="5"/>
  <c r="Z25" i="5"/>
  <c r="BL9" i="4"/>
  <c r="AP9" i="4"/>
  <c r="AA54" i="85"/>
  <c r="AQ6" i="95"/>
  <c r="AP8" i="94"/>
  <c r="AQ9" i="91"/>
  <c r="BT9" i="91"/>
  <c r="O39" i="90"/>
  <c r="N39" i="90"/>
  <c r="AP9" i="91"/>
  <c r="BT6" i="86"/>
  <c r="AQ6" i="86"/>
  <c r="AP7" i="6"/>
  <c r="BL7" i="6"/>
  <c r="BL8" i="98"/>
  <c r="AQ7" i="10"/>
  <c r="AQ11" i="93"/>
  <c r="BT11" i="93"/>
  <c r="BD11" i="93"/>
  <c r="BT10" i="93"/>
  <c r="AP10" i="93"/>
  <c r="BL10" i="93"/>
  <c r="AE35" i="93"/>
  <c r="AD35" i="93" s="1"/>
  <c r="AE44" i="93"/>
  <c r="AD44" i="93" s="1"/>
  <c r="AD9" i="93"/>
  <c r="BK9" i="93"/>
  <c r="AP9" i="93" s="1"/>
  <c r="BC9" i="93"/>
  <c r="BD9" i="93" s="1"/>
  <c r="BT9" i="94"/>
  <c r="AQ9" i="94"/>
  <c r="AE9" i="94"/>
  <c r="BD9" i="94"/>
  <c r="AD10" i="100"/>
  <c r="BC10" i="100"/>
  <c r="AE10" i="100" s="1"/>
  <c r="BS10" i="100"/>
  <c r="BT10" i="100" s="1"/>
  <c r="BD9" i="100"/>
  <c r="BR9" i="100"/>
  <c r="AQ9" i="100" s="1"/>
  <c r="AD9" i="100"/>
  <c r="BB9" i="100"/>
  <c r="BJ9" i="100"/>
  <c r="AP9" i="100" s="1"/>
  <c r="AQ8" i="100"/>
  <c r="BK8" i="100"/>
  <c r="BS8" i="100"/>
  <c r="BI8" i="100"/>
  <c r="AP8" i="100" s="1"/>
  <c r="AD8" i="100"/>
  <c r="BA8" i="100"/>
  <c r="AD8" i="101"/>
  <c r="BI8" i="101"/>
  <c r="AE9" i="102"/>
  <c r="BD9" i="102"/>
  <c r="BS9" i="102"/>
  <c r="BT9" i="102" s="1"/>
  <c r="BK9" i="102"/>
  <c r="BL9" i="102" s="1"/>
  <c r="AD9" i="102"/>
  <c r="AQ8" i="102"/>
  <c r="BT8" i="102"/>
  <c r="BL8" i="102"/>
  <c r="BC8" i="102"/>
  <c r="AE8" i="102" s="1"/>
  <c r="BK8" i="102"/>
  <c r="AP8" i="102" s="1"/>
  <c r="AP7" i="102"/>
  <c r="BB7" i="102"/>
  <c r="AD7" i="102"/>
  <c r="BJ7" i="102"/>
  <c r="BL7" i="102" s="1"/>
  <c r="BR7" i="102"/>
  <c r="AP11" i="103"/>
  <c r="BL11" i="103"/>
  <c r="BD11" i="103"/>
  <c r="BT10" i="103"/>
  <c r="AQ10" i="103"/>
  <c r="AE9" i="103"/>
  <c r="BK9" i="103"/>
  <c r="BL9" i="103" s="1"/>
  <c r="BC9" i="103"/>
  <c r="BD9" i="103" s="1"/>
  <c r="AD9" i="103"/>
  <c r="AZ6" i="105"/>
  <c r="AD6" i="105"/>
  <c r="BH6" i="105"/>
  <c r="BL11" i="106"/>
  <c r="AP11" i="106"/>
  <c r="AE45" i="106"/>
  <c r="AD45" i="106" s="1"/>
  <c r="S45" i="106" s="1"/>
  <c r="AE36" i="106"/>
  <c r="AD36" i="106" s="1"/>
  <c r="AE27" i="106"/>
  <c r="AD27" i="106" s="1"/>
  <c r="AE54" i="106"/>
  <c r="AD54" i="106" s="1"/>
  <c r="BT10" i="106"/>
  <c r="AE35" i="106"/>
  <c r="AD35" i="106" s="1"/>
  <c r="AE44" i="106"/>
  <c r="AD44" i="106" s="1"/>
  <c r="BI8" i="106"/>
  <c r="BA8" i="106"/>
  <c r="BQ8" i="106"/>
  <c r="AD8" i="106"/>
  <c r="BJ6" i="106"/>
  <c r="BL6" i="106" s="1"/>
  <c r="BB6" i="106"/>
  <c r="AY6" i="106"/>
  <c r="AD6" i="106"/>
  <c r="BI8" i="108"/>
  <c r="AP8" i="108" s="1"/>
  <c r="AD8" i="108"/>
  <c r="BA8" i="108"/>
  <c r="BD8" i="108" s="1"/>
  <c r="BT7" i="108"/>
  <c r="AQ7" i="108"/>
  <c r="BB6" i="108"/>
  <c r="BJ6" i="108"/>
  <c r="BR6" i="108"/>
  <c r="AP11" i="87"/>
  <c r="AE27" i="87"/>
  <c r="AD27" i="87" s="1"/>
  <c r="AE45" i="87"/>
  <c r="AD45" i="87" s="1"/>
  <c r="AE54" i="87"/>
  <c r="AD54" i="87" s="1"/>
  <c r="BD8" i="87"/>
  <c r="AE8" i="87"/>
  <c r="BL11" i="88"/>
  <c r="AP11" i="88"/>
  <c r="AE54" i="88"/>
  <c r="AD54" i="88" s="1"/>
  <c r="AE27" i="88"/>
  <c r="AD27" i="88" s="1"/>
  <c r="BT10" i="88"/>
  <c r="BD10" i="88"/>
  <c r="AE10" i="88"/>
  <c r="AD10" i="88"/>
  <c r="BK10" i="88"/>
  <c r="AP10" i="88" s="1"/>
  <c r="BS10" i="88"/>
  <c r="AQ10" i="88" s="1"/>
  <c r="BH7" i="88"/>
  <c r="AD7" i="88"/>
  <c r="H561" i="61"/>
  <c r="I561" i="61"/>
  <c r="G561" i="61"/>
  <c r="I573" i="61"/>
  <c r="H573" i="61"/>
  <c r="G573" i="61"/>
  <c r="BT6" i="4"/>
  <c r="AQ6" i="4"/>
  <c r="BD8" i="96"/>
  <c r="BT10" i="91"/>
  <c r="AQ10" i="91"/>
  <c r="Z45" i="94"/>
  <c r="AE22" i="87"/>
  <c r="AD22" i="87" s="1"/>
  <c r="AE40" i="87"/>
  <c r="AD40" i="87" s="1"/>
  <c r="Z48" i="85"/>
  <c r="BD8" i="102"/>
  <c r="AE31" i="1"/>
  <c r="AD31" i="1" s="1"/>
  <c r="AE49" i="1"/>
  <c r="AD49" i="1" s="1"/>
  <c r="AQ7" i="7"/>
  <c r="BT7" i="7"/>
  <c r="BD7" i="108"/>
  <c r="AE7" i="108"/>
  <c r="AP6" i="104"/>
  <c r="AE35" i="103"/>
  <c r="AD35" i="103" s="1"/>
  <c r="AE26" i="103"/>
  <c r="AD26" i="103" s="1"/>
  <c r="BT8" i="100"/>
  <c r="BD6" i="99"/>
  <c r="AE6" i="99"/>
  <c r="AA34" i="96"/>
  <c r="AA36" i="96"/>
  <c r="BC36" i="96" s="1"/>
  <c r="AA27" i="91"/>
  <c r="AA30" i="91"/>
  <c r="Z30" i="91"/>
  <c r="AE54" i="99"/>
  <c r="AD54" i="99" s="1"/>
  <c r="AE27" i="99"/>
  <c r="AD27" i="99" s="1"/>
  <c r="AE44" i="95"/>
  <c r="AD44" i="95" s="1"/>
  <c r="AE35" i="95"/>
  <c r="AD35" i="95" s="1"/>
  <c r="AE53" i="95"/>
  <c r="AD53" i="95" s="1"/>
  <c r="AE26" i="95"/>
  <c r="AD26" i="95" s="1"/>
  <c r="Z21" i="94"/>
  <c r="AA21" i="94"/>
  <c r="AQ7" i="91"/>
  <c r="AE9" i="98"/>
  <c r="BL6" i="10"/>
  <c r="BL8" i="103"/>
  <c r="AP8" i="103"/>
  <c r="Z48" i="91"/>
  <c r="AA48" i="91"/>
  <c r="AA30" i="104"/>
  <c r="Z30" i="104"/>
  <c r="AA21" i="4"/>
  <c r="Z21" i="4"/>
  <c r="AE52" i="5"/>
  <c r="AD52" i="5" s="1"/>
  <c r="AE43" i="5"/>
  <c r="AD43" i="5" s="1"/>
  <c r="AE34" i="5"/>
  <c r="AD34" i="5" s="1"/>
  <c r="BL9" i="5"/>
  <c r="AP9" i="5"/>
  <c r="BD8" i="95"/>
  <c r="AE8" i="95"/>
  <c r="AQ9" i="4"/>
  <c r="BT9" i="4"/>
  <c r="BT9" i="5"/>
  <c r="AQ9" i="5"/>
  <c r="B2" i="61"/>
  <c r="B2" i="63"/>
  <c r="BB6" i="117"/>
  <c r="AE6" i="117" s="1"/>
  <c r="BR6" i="117"/>
  <c r="BJ6" i="117"/>
  <c r="AD6" i="117"/>
  <c r="BC9" i="91"/>
  <c r="AD9" i="91"/>
  <c r="BK9" i="91"/>
  <c r="BL9" i="91" s="1"/>
  <c r="AQ8" i="91"/>
  <c r="BB8" i="91"/>
  <c r="BR8" i="91"/>
  <c r="BT8" i="91" s="1"/>
  <c r="AD6" i="91"/>
  <c r="AQ11" i="92"/>
  <c r="BD11" i="92"/>
  <c r="AE11" i="92"/>
  <c r="BB6" i="94"/>
  <c r="AE6" i="94" s="1"/>
  <c r="BJ6" i="94"/>
  <c r="BL6" i="94" s="1"/>
  <c r="BR6" i="94"/>
  <c r="BI7" i="95"/>
  <c r="AP7" i="95" s="1"/>
  <c r="BA7" i="95"/>
  <c r="BB6" i="96"/>
  <c r="AE6" i="96" s="1"/>
  <c r="BR6" i="96"/>
  <c r="BT6" i="96" s="1"/>
  <c r="BJ6" i="96"/>
  <c r="BT11" i="107"/>
  <c r="AQ11" i="107"/>
  <c r="BB8" i="9"/>
  <c r="BJ8" i="9"/>
  <c r="BR8" i="9"/>
  <c r="AD8" i="9"/>
  <c r="BH7" i="9"/>
  <c r="AZ7" i="9"/>
  <c r="BQ7" i="8"/>
  <c r="BA7" i="8"/>
  <c r="BI7" i="8"/>
  <c r="AE6" i="8"/>
  <c r="BD9" i="7"/>
  <c r="BL8" i="7"/>
  <c r="AE8" i="7"/>
  <c r="BD8" i="7"/>
  <c r="BA6" i="7"/>
  <c r="BI6" i="7"/>
  <c r="AD6" i="7"/>
  <c r="AQ11" i="6"/>
  <c r="AQ9" i="6"/>
  <c r="BT9" i="6"/>
  <c r="AE9" i="6"/>
  <c r="BI7" i="4"/>
  <c r="AP7" i="4" s="1"/>
  <c r="BQ7" i="4"/>
  <c r="BT7" i="4" s="1"/>
  <c r="BA7" i="4"/>
  <c r="BJ6" i="4"/>
  <c r="BB6" i="4"/>
  <c r="AD6" i="4"/>
  <c r="BC10" i="85"/>
  <c r="AE10" i="85" s="1"/>
  <c r="AD10" i="85"/>
  <c r="BK10" i="85"/>
  <c r="AQ9" i="85"/>
  <c r="BT9" i="85"/>
  <c r="AE8" i="85"/>
  <c r="BB6" i="85"/>
  <c r="BD6" i="85" s="1"/>
  <c r="BR6" i="85"/>
  <c r="BJ6" i="85"/>
  <c r="BL11" i="86"/>
  <c r="BT10" i="86"/>
  <c r="AQ10" i="86"/>
  <c r="AQ9" i="86"/>
  <c r="BT9" i="86"/>
  <c r="BT8" i="117"/>
  <c r="AA52" i="5"/>
  <c r="AA54" i="5"/>
  <c r="AA48" i="96"/>
  <c r="Z48" i="96"/>
  <c r="AE45" i="104"/>
  <c r="AD45" i="104" s="1"/>
  <c r="W45" i="104" s="1"/>
  <c r="AE54" i="104"/>
  <c r="AD54" i="104" s="1"/>
  <c r="AE26" i="4"/>
  <c r="AD26" i="4" s="1"/>
  <c r="AE44" i="4"/>
  <c r="AD44" i="4" s="1"/>
  <c r="AE35" i="4"/>
  <c r="AD35" i="4" s="1"/>
  <c r="AE53" i="4"/>
  <c r="AD53" i="4" s="1"/>
  <c r="AQ7" i="103"/>
  <c r="AP7" i="100"/>
  <c r="BL11" i="93"/>
  <c r="BT8" i="96"/>
  <c r="BC6" i="96"/>
  <c r="BK6" i="96"/>
  <c r="BK10" i="106"/>
  <c r="AP10" i="106" s="1"/>
  <c r="AD10" i="106"/>
  <c r="BT9" i="106"/>
  <c r="AQ9" i="106"/>
  <c r="BO6" i="108"/>
  <c r="AY6" i="108"/>
  <c r="AD6" i="108"/>
  <c r="BT11" i="10"/>
  <c r="AQ11" i="10"/>
  <c r="AP11" i="10"/>
  <c r="BL11" i="10"/>
  <c r="BD11" i="10"/>
  <c r="AE11" i="10"/>
  <c r="BT10" i="10"/>
  <c r="AQ10" i="10"/>
  <c r="AD10" i="10"/>
  <c r="BS10" i="10"/>
  <c r="BK10" i="10"/>
  <c r="BL10" i="10" s="1"/>
  <c r="BC10" i="10"/>
  <c r="BD10" i="10" s="1"/>
  <c r="BR9" i="10"/>
  <c r="AD9" i="10"/>
  <c r="BJ9" i="10"/>
  <c r="BC9" i="9"/>
  <c r="BK9" i="9"/>
  <c r="BS9" i="9"/>
  <c r="AQ9" i="9" s="1"/>
  <c r="AD9" i="9"/>
  <c r="BC8" i="9"/>
  <c r="BK8" i="9"/>
  <c r="BL11" i="8"/>
  <c r="BT10" i="8"/>
  <c r="BL10" i="8"/>
  <c r="AP10" i="8"/>
  <c r="BD10" i="8"/>
  <c r="AE10" i="8"/>
  <c r="BC10" i="8"/>
  <c r="BS10" i="8"/>
  <c r="AQ10" i="8" s="1"/>
  <c r="AD10" i="8"/>
  <c r="AE9" i="8"/>
  <c r="BB9" i="8"/>
  <c r="BD9" i="8" s="1"/>
  <c r="BJ9" i="8"/>
  <c r="BL9" i="8" s="1"/>
  <c r="BR9" i="8"/>
  <c r="BT9" i="8" s="1"/>
  <c r="AD8" i="8"/>
  <c r="BA8" i="8"/>
  <c r="AQ7" i="8"/>
  <c r="BT7" i="8"/>
  <c r="AD7" i="8"/>
  <c r="BH7" i="8"/>
  <c r="AP7" i="8" s="1"/>
  <c r="AD10" i="7"/>
  <c r="BC10" i="7"/>
  <c r="BS10" i="7"/>
  <c r="BK10" i="7"/>
  <c r="AE9" i="92"/>
  <c r="BT6" i="8"/>
  <c r="AE25" i="87"/>
  <c r="AD25" i="87" s="1"/>
  <c r="AE52" i="87"/>
  <c r="AD52" i="87" s="1"/>
  <c r="AE43" i="87"/>
  <c r="AD43" i="87" s="1"/>
  <c r="BK6" i="117"/>
  <c r="BC6" i="117"/>
  <c r="BS6" i="117"/>
  <c r="AQ6" i="117" s="1"/>
  <c r="AP11" i="94"/>
  <c r="AE36" i="94"/>
  <c r="AD36" i="94" s="1"/>
  <c r="AE54" i="94"/>
  <c r="AD54" i="94" s="1"/>
  <c r="AY6" i="95"/>
  <c r="AD6" i="95"/>
  <c r="BL9" i="96"/>
  <c r="BD9" i="96"/>
  <c r="BS9" i="96"/>
  <c r="AD9" i="96"/>
  <c r="BB7" i="96"/>
  <c r="BR7" i="96"/>
  <c r="BJ7" i="96"/>
  <c r="AZ7" i="96"/>
  <c r="AD7" i="96"/>
  <c r="BH7" i="96"/>
  <c r="BA6" i="97"/>
  <c r="BI6" i="97"/>
  <c r="BD6" i="97"/>
  <c r="AE6" i="97"/>
  <c r="BT8" i="99"/>
  <c r="AQ8" i="99"/>
  <c r="AQ11" i="102"/>
  <c r="BT11" i="102"/>
  <c r="BC8" i="103"/>
  <c r="AE8" i="103" s="1"/>
  <c r="BS8" i="103"/>
  <c r="AQ8" i="103" s="1"/>
  <c r="BL11" i="104"/>
  <c r="AQ10" i="104"/>
  <c r="AD10" i="104"/>
  <c r="BS10" i="104"/>
  <c r="BT10" i="104" s="1"/>
  <c r="BK10" i="104"/>
  <c r="BL10" i="104" s="1"/>
  <c r="BJ9" i="104"/>
  <c r="AD9" i="104"/>
  <c r="BB9" i="104"/>
  <c r="BR9" i="104"/>
  <c r="AD10" i="105"/>
  <c r="BS10" i="105"/>
  <c r="AQ9" i="105"/>
  <c r="AD8" i="105"/>
  <c r="BI8" i="105"/>
  <c r="AP8" i="105" s="1"/>
  <c r="BA8" i="105"/>
  <c r="AE8" i="105" s="1"/>
  <c r="BT11" i="106"/>
  <c r="AQ11" i="106"/>
  <c r="BJ8" i="107"/>
  <c r="BB8" i="107"/>
  <c r="BI7" i="107"/>
  <c r="BA7" i="107"/>
  <c r="BP7" i="107"/>
  <c r="AZ7" i="107"/>
  <c r="AD7" i="107"/>
  <c r="BH7" i="107"/>
  <c r="BK10" i="9"/>
  <c r="BS10" i="9"/>
  <c r="AQ10" i="9" s="1"/>
  <c r="AD10" i="9"/>
  <c r="BB8" i="89"/>
  <c r="BJ8" i="89"/>
  <c r="BO6" i="90"/>
  <c r="BG6" i="90"/>
  <c r="AY6" i="90"/>
  <c r="BS10" i="1"/>
  <c r="AD10" i="1"/>
  <c r="H121" i="119"/>
  <c r="G121" i="119"/>
  <c r="Z54" i="5"/>
  <c r="Z52" i="5"/>
  <c r="AE27" i="85"/>
  <c r="AD27" i="85" s="1"/>
  <c r="AE45" i="85"/>
  <c r="AD45" i="85" s="1"/>
  <c r="AE45" i="4"/>
  <c r="AD45" i="4" s="1"/>
  <c r="AE36" i="4"/>
  <c r="AD36" i="4" s="1"/>
  <c r="S30" i="87"/>
  <c r="R30" i="87"/>
  <c r="BL10" i="5"/>
  <c r="AP10" i="5"/>
  <c r="AP7" i="92"/>
  <c r="AP10" i="117"/>
  <c r="AQ10" i="92"/>
  <c r="BT10" i="92"/>
  <c r="BL10" i="92"/>
  <c r="AP10" i="92"/>
  <c r="AP11" i="93"/>
  <c r="BS10" i="93"/>
  <c r="AQ10" i="93" s="1"/>
  <c r="AD10" i="93"/>
  <c r="BC10" i="94"/>
  <c r="AE10" i="94" s="1"/>
  <c r="AD10" i="94"/>
  <c r="BK10" i="94"/>
  <c r="BL10" i="94" s="1"/>
  <c r="BS10" i="94"/>
  <c r="AQ10" i="94" s="1"/>
  <c r="AD9" i="94"/>
  <c r="BJ9" i="94"/>
  <c r="AP9" i="94" s="1"/>
  <c r="BK8" i="94"/>
  <c r="BS8" i="94"/>
  <c r="BC8" i="94"/>
  <c r="AD8" i="94"/>
  <c r="AD6" i="94"/>
  <c r="BT10" i="95"/>
  <c r="AQ10" i="95"/>
  <c r="AP10" i="95"/>
  <c r="BC9" i="95"/>
  <c r="BS9" i="95"/>
  <c r="BT9" i="95" s="1"/>
  <c r="BL7" i="95"/>
  <c r="BB6" i="95"/>
  <c r="BJ6" i="95"/>
  <c r="AP6" i="95" s="1"/>
  <c r="BR6" i="95"/>
  <c r="BT6" i="95" s="1"/>
  <c r="AP11" i="96"/>
  <c r="AE27" i="96"/>
  <c r="AD27" i="96" s="1"/>
  <c r="AE45" i="96"/>
  <c r="AD45" i="96" s="1"/>
  <c r="AQ10" i="96"/>
  <c r="BC10" i="96"/>
  <c r="AE10" i="96" s="1"/>
  <c r="AD10" i="96"/>
  <c r="BC7" i="97"/>
  <c r="BS7" i="97"/>
  <c r="AQ7" i="97" s="1"/>
  <c r="BC6" i="97"/>
  <c r="BK6" i="97"/>
  <c r="AQ10" i="98"/>
  <c r="AD10" i="98"/>
  <c r="BC10" i="98"/>
  <c r="BD10" i="98" s="1"/>
  <c r="BK10" i="98"/>
  <c r="BL10" i="98" s="1"/>
  <c r="BB8" i="98"/>
  <c r="BR8" i="98"/>
  <c r="AD8" i="98"/>
  <c r="AQ11" i="99"/>
  <c r="BD11" i="99"/>
  <c r="AP10" i="99"/>
  <c r="BL10" i="99"/>
  <c r="BK10" i="102"/>
  <c r="BC10" i="102"/>
  <c r="BD10" i="102" s="1"/>
  <c r="AZ6" i="108"/>
  <c r="BH6" i="108"/>
  <c r="BR8" i="10"/>
  <c r="BJ8" i="10"/>
  <c r="BB8" i="10"/>
  <c r="BD8" i="10" s="1"/>
  <c r="BA6" i="4"/>
  <c r="BI6" i="4"/>
  <c r="BC10" i="86"/>
  <c r="BD10" i="86" s="1"/>
  <c r="BK10" i="86"/>
  <c r="BC9" i="86"/>
  <c r="BD9" i="86" s="1"/>
  <c r="BS9" i="86"/>
  <c r="BK9" i="86"/>
  <c r="BI8" i="86"/>
  <c r="BL8" i="86" s="1"/>
  <c r="AD8" i="86"/>
  <c r="BK7" i="86"/>
  <c r="AP7" i="86" s="1"/>
  <c r="BC7" i="86"/>
  <c r="AD7" i="86"/>
  <c r="BS7" i="86"/>
  <c r="AQ7" i="86" s="1"/>
  <c r="BG6" i="86"/>
  <c r="AD6" i="86"/>
  <c r="BD11" i="87"/>
  <c r="BB9" i="88"/>
  <c r="BJ9" i="88"/>
  <c r="BL9" i="88" s="1"/>
  <c r="BI7" i="88"/>
  <c r="BQ7" i="88"/>
  <c r="BA7" i="88"/>
  <c r="BB6" i="88"/>
  <c r="AE6" i="88" s="1"/>
  <c r="BJ6" i="88"/>
  <c r="BD10" i="89"/>
  <c r="AE10" i="89"/>
  <c r="BT8" i="89"/>
  <c r="AQ8" i="89"/>
  <c r="AE51" i="90"/>
  <c r="AD51" i="90" s="1"/>
  <c r="AE33" i="90"/>
  <c r="AD33" i="90" s="1"/>
  <c r="K33" i="90" s="1"/>
  <c r="BK7" i="91"/>
  <c r="BC7" i="91"/>
  <c r="BD7" i="91" s="1"/>
  <c r="BJ7" i="91"/>
  <c r="BB8" i="92"/>
  <c r="BK7" i="93"/>
  <c r="BC7" i="93"/>
  <c r="BR6" i="93"/>
  <c r="BB6" i="93"/>
  <c r="BT11" i="94"/>
  <c r="BJ9" i="95"/>
  <c r="BB9" i="95"/>
  <c r="BD9" i="95" s="1"/>
  <c r="AD9" i="95"/>
  <c r="BS8" i="96"/>
  <c r="AQ8" i="96" s="1"/>
  <c r="BC8" i="96"/>
  <c r="AE8" i="96" s="1"/>
  <c r="BD9" i="97"/>
  <c r="AZ7" i="97"/>
  <c r="AE7" i="97" s="1"/>
  <c r="AD7" i="97"/>
  <c r="BH6" i="97"/>
  <c r="BT11" i="98"/>
  <c r="AP9" i="98"/>
  <c r="BL11" i="99"/>
  <c r="AE9" i="99"/>
  <c r="BC7" i="101"/>
  <c r="BK7" i="101"/>
  <c r="BR7" i="101"/>
  <c r="AQ7" i="101" s="1"/>
  <c r="BJ7" i="101"/>
  <c r="BI6" i="101"/>
  <c r="BQ6" i="101"/>
  <c r="AQ6" i="101" s="1"/>
  <c r="BD11" i="102"/>
  <c r="AQ10" i="102"/>
  <c r="BK6" i="102"/>
  <c r="AP6" i="102" s="1"/>
  <c r="BS6" i="102"/>
  <c r="BB7" i="103"/>
  <c r="BD7" i="103" s="1"/>
  <c r="BR7" i="103"/>
  <c r="BT7" i="103" s="1"/>
  <c r="BJ6" i="103"/>
  <c r="BL6" i="103" s="1"/>
  <c r="BB6" i="103"/>
  <c r="AE6" i="103" s="1"/>
  <c r="BC9" i="104"/>
  <c r="BS9" i="104"/>
  <c r="BA7" i="105"/>
  <c r="BQ7" i="105"/>
  <c r="AQ7" i="105" s="1"/>
  <c r="BI7" i="105"/>
  <c r="AP7" i="105" s="1"/>
  <c r="BD11" i="106"/>
  <c r="BK7" i="106"/>
  <c r="AP7" i="106" s="1"/>
  <c r="BC7" i="106"/>
  <c r="BL11" i="108"/>
  <c r="BK8" i="10"/>
  <c r="BS8" i="10"/>
  <c r="BJ6" i="10"/>
  <c r="BR6" i="10"/>
  <c r="AE11" i="8"/>
  <c r="BL7" i="8"/>
  <c r="BR6" i="6"/>
  <c r="BB6" i="6"/>
  <c r="BO6" i="6"/>
  <c r="BB7" i="5"/>
  <c r="AD7" i="5"/>
  <c r="AD7" i="4"/>
  <c r="G110" i="119"/>
  <c r="H105" i="119"/>
  <c r="G105" i="119"/>
  <c r="BL11" i="117"/>
  <c r="AD10" i="117"/>
  <c r="BK10" i="117"/>
  <c r="BL10" i="117" s="1"/>
  <c r="BA8" i="117"/>
  <c r="AE10" i="92"/>
  <c r="BB7" i="92"/>
  <c r="BR7" i="92"/>
  <c r="BT7" i="92" s="1"/>
  <c r="AZ7" i="92"/>
  <c r="BJ8" i="93"/>
  <c r="AP8" i="93" s="1"/>
  <c r="BR8" i="93"/>
  <c r="AQ8" i="93" s="1"/>
  <c r="BJ8" i="94"/>
  <c r="BL8" i="94" s="1"/>
  <c r="BR8" i="94"/>
  <c r="AQ8" i="94" s="1"/>
  <c r="BI6" i="94"/>
  <c r="AP6" i="94" s="1"/>
  <c r="BQ6" i="94"/>
  <c r="BJ8" i="95"/>
  <c r="BC6" i="95"/>
  <c r="BC7" i="96"/>
  <c r="AQ11" i="97"/>
  <c r="BT11" i="97"/>
  <c r="BB9" i="97"/>
  <c r="AE9" i="97" s="1"/>
  <c r="AD9" i="97"/>
  <c r="BR9" i="97"/>
  <c r="BT9" i="97" s="1"/>
  <c r="BI7" i="99"/>
  <c r="BQ7" i="99"/>
  <c r="AQ7" i="99" s="1"/>
  <c r="BA7" i="99"/>
  <c r="AZ7" i="100"/>
  <c r="BR8" i="101"/>
  <c r="BT8" i="101" s="1"/>
  <c r="BB8" i="101"/>
  <c r="BD8" i="101" s="1"/>
  <c r="BJ8" i="101"/>
  <c r="BT7" i="101"/>
  <c r="BB8" i="106"/>
  <c r="BK9" i="107"/>
  <c r="BC9" i="107"/>
  <c r="BD9" i="107" s="1"/>
  <c r="BT11" i="108"/>
  <c r="BB7" i="108"/>
  <c r="BK6" i="10"/>
  <c r="BS6" i="10"/>
  <c r="BT10" i="9"/>
  <c r="BS7" i="9"/>
  <c r="BT7" i="9" s="1"/>
  <c r="BK7" i="9"/>
  <c r="BC9" i="7"/>
  <c r="AE9" i="7" s="1"/>
  <c r="BK9" i="7"/>
  <c r="BB9" i="6"/>
  <c r="BD9" i="6" s="1"/>
  <c r="BJ9" i="6"/>
  <c r="BQ8" i="6"/>
  <c r="BI8" i="6"/>
  <c r="BQ7" i="87"/>
  <c r="BA7" i="87"/>
  <c r="BB9" i="89"/>
  <c r="BR9" i="89"/>
  <c r="BC7" i="1"/>
  <c r="BK7" i="1"/>
  <c r="BA7" i="1"/>
  <c r="BI7" i="1"/>
  <c r="H113" i="119"/>
  <c r="G113" i="119"/>
  <c r="BS6" i="101"/>
  <c r="AE10" i="9"/>
  <c r="BB7" i="9"/>
  <c r="BK9" i="8"/>
  <c r="BI8" i="8"/>
  <c r="BS7" i="8"/>
  <c r="BK7" i="8"/>
  <c r="BC7" i="8"/>
  <c r="BP7" i="8"/>
  <c r="AZ7" i="8"/>
  <c r="AE7" i="8" s="1"/>
  <c r="AY6" i="7"/>
  <c r="AP11" i="85"/>
  <c r="BB7" i="86"/>
  <c r="BD7" i="86" s="1"/>
  <c r="BJ7" i="86"/>
  <c r="AZ6" i="86"/>
  <c r="BK10" i="89"/>
  <c r="BL10" i="89" s="1"/>
  <c r="AP11" i="90"/>
  <c r="G114" i="119"/>
  <c r="G106" i="119"/>
  <c r="G98" i="119"/>
  <c r="E11" i="123"/>
  <c r="E13" i="123"/>
  <c r="E15" i="123"/>
  <c r="E17" i="123"/>
  <c r="E19" i="123"/>
  <c r="E21" i="123"/>
  <c r="E23" i="123"/>
  <c r="E25" i="123"/>
  <c r="E16" i="123"/>
  <c r="E24" i="123"/>
  <c r="E14" i="123"/>
  <c r="E20" i="123"/>
  <c r="E26" i="123"/>
  <c r="E28" i="123"/>
  <c r="E30" i="123"/>
  <c r="E32" i="123"/>
  <c r="E34" i="123"/>
  <c r="E36" i="123"/>
  <c r="E38" i="123"/>
  <c r="E40" i="123"/>
  <c r="E42" i="123"/>
  <c r="E12" i="123"/>
  <c r="E18" i="123"/>
  <c r="AQ11" i="5"/>
  <c r="BI8" i="85"/>
  <c r="AP8" i="85" s="1"/>
  <c r="AD8" i="85"/>
  <c r="BC10" i="87"/>
  <c r="BS10" i="87"/>
  <c r="AQ10" i="87" s="1"/>
  <c r="H117" i="119"/>
  <c r="G117" i="119"/>
  <c r="H109" i="119"/>
  <c r="G109" i="119"/>
  <c r="H101" i="119"/>
  <c r="G101" i="119"/>
  <c r="H93" i="119"/>
  <c r="G93" i="119"/>
  <c r="H85" i="119"/>
  <c r="G85" i="119"/>
  <c r="H77" i="119"/>
  <c r="G77" i="119"/>
  <c r="H69" i="119"/>
  <c r="G69" i="119"/>
  <c r="H61" i="119"/>
  <c r="G61" i="119"/>
  <c r="H53" i="119"/>
  <c r="G53" i="119"/>
  <c r="H45" i="119"/>
  <c r="G45" i="119"/>
  <c r="H37" i="119"/>
  <c r="G37" i="119"/>
  <c r="H29" i="119"/>
  <c r="G29" i="119"/>
  <c r="H21" i="119"/>
  <c r="G21" i="119"/>
  <c r="H13" i="119"/>
  <c r="G13" i="119"/>
  <c r="F130" i="59"/>
  <c r="F10" i="109"/>
  <c r="E35" i="123"/>
  <c r="E27" i="123"/>
  <c r="BB6" i="9"/>
  <c r="BK9" i="6"/>
  <c r="AZ6" i="5"/>
  <c r="AD10" i="86"/>
  <c r="BI7" i="86"/>
  <c r="BL7" i="86" s="1"/>
  <c r="BK7" i="88"/>
  <c r="AZ7" i="88"/>
  <c r="G120" i="119"/>
  <c r="G116" i="119"/>
  <c r="G112" i="119"/>
  <c r="G108" i="119"/>
  <c r="G104" i="119"/>
  <c r="G100" i="119"/>
  <c r="G96" i="119"/>
  <c r="G92" i="119"/>
  <c r="G88" i="119"/>
  <c r="G84" i="119"/>
  <c r="G80" i="119"/>
  <c r="G76" i="119"/>
  <c r="G72" i="119"/>
  <c r="G68" i="119"/>
  <c r="G64" i="119"/>
  <c r="G60" i="119"/>
  <c r="G56" i="119"/>
  <c r="G52" i="119"/>
  <c r="G48" i="119"/>
  <c r="G44" i="119"/>
  <c r="G40" i="119"/>
  <c r="G36" i="119"/>
  <c r="G32" i="119"/>
  <c r="G28" i="119"/>
  <c r="G24" i="119"/>
  <c r="G20" i="119"/>
  <c r="G16" i="119"/>
  <c r="G9" i="119"/>
  <c r="F34" i="59"/>
  <c r="I529" i="61"/>
  <c r="BI6" i="85"/>
  <c r="AP6" i="85" s="1"/>
  <c r="AZ7" i="87"/>
  <c r="BD11" i="88"/>
  <c r="I541" i="61"/>
  <c r="H541"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J1" i="123"/>
  <c r="Y1" i="123"/>
  <c r="AA1" i="123"/>
  <c r="B1" i="123"/>
  <c r="C1" i="123"/>
  <c r="W1" i="123"/>
  <c r="AD1" i="123"/>
  <c r="L1" i="123"/>
  <c r="V1" i="123"/>
  <c r="M1" i="123"/>
  <c r="H1" i="123"/>
  <c r="AC1" i="123"/>
  <c r="I1" i="123"/>
  <c r="AB1" i="123"/>
  <c r="Z1" i="123"/>
  <c r="T1" i="123"/>
  <c r="X1" i="123"/>
  <c r="E1" i="123"/>
  <c r="F1" i="123"/>
  <c r="AE1" i="123"/>
  <c r="U1" i="123"/>
  <c r="Q1" i="123"/>
  <c r="A1" i="123"/>
  <c r="K1" i="123"/>
  <c r="N1" i="123"/>
  <c r="O1" i="123"/>
  <c r="AF1" i="123"/>
  <c r="R1" i="123"/>
  <c r="D1" i="123"/>
  <c r="P1" i="123"/>
  <c r="S1" i="123"/>
  <c r="G1" i="123"/>
  <c r="BL8" i="1" l="1"/>
  <c r="S27" i="1"/>
  <c r="BC52" i="1"/>
  <c r="R21" i="1"/>
  <c r="R22" i="1" s="1"/>
  <c r="BD8" i="1"/>
  <c r="O43" i="1"/>
  <c r="S24" i="1"/>
  <c r="S30" i="1"/>
  <c r="S35" i="1" s="1"/>
  <c r="R30" i="1"/>
  <c r="R31" i="1" s="1"/>
  <c r="Z43" i="1"/>
  <c r="BK43" i="1" s="1"/>
  <c r="R39" i="1"/>
  <c r="R45" i="1" s="1"/>
  <c r="S45" i="1"/>
  <c r="S43" i="1"/>
  <c r="S44" i="1"/>
  <c r="Z42" i="1"/>
  <c r="O44" i="1"/>
  <c r="N39" i="1"/>
  <c r="N45" i="1" s="1"/>
  <c r="O45" i="1"/>
  <c r="S42" i="1"/>
  <c r="O42" i="1"/>
  <c r="AA42" i="1"/>
  <c r="O30" i="1"/>
  <c r="O31" i="1" s="1"/>
  <c r="N30" i="1"/>
  <c r="BK51" i="1"/>
  <c r="BC51" i="1"/>
  <c r="O21" i="1"/>
  <c r="O22" i="1" s="1"/>
  <c r="N21" i="1"/>
  <c r="N26" i="1" s="1"/>
  <c r="BL6" i="1"/>
  <c r="AP6" i="1"/>
  <c r="Z40" i="1"/>
  <c r="S40" i="1"/>
  <c r="F39" i="1"/>
  <c r="G39" i="1"/>
  <c r="O40" i="1"/>
  <c r="AA40" i="1"/>
  <c r="G21" i="1"/>
  <c r="G26" i="1" s="1"/>
  <c r="S22" i="1"/>
  <c r="F21" i="1"/>
  <c r="F26" i="1" s="1"/>
  <c r="N40" i="1"/>
  <c r="AE25" i="4"/>
  <c r="AD25" i="4" s="1"/>
  <c r="AE43" i="4"/>
  <c r="AD43" i="4" s="1"/>
  <c r="R39" i="4" s="1"/>
  <c r="R44" i="4" s="1"/>
  <c r="AE34" i="4"/>
  <c r="AD34" i="4" s="1"/>
  <c r="R30" i="4" s="1"/>
  <c r="AP8" i="4"/>
  <c r="AQ7" i="4"/>
  <c r="S39" i="4"/>
  <c r="S44" i="4" s="1"/>
  <c r="S48" i="4"/>
  <c r="S51" i="4" s="1"/>
  <c r="R48" i="4"/>
  <c r="R53" i="4" s="1"/>
  <c r="R21" i="4"/>
  <c r="R26" i="4" s="1"/>
  <c r="S21" i="4"/>
  <c r="AP6" i="4"/>
  <c r="O21" i="4"/>
  <c r="O27" i="4" s="1"/>
  <c r="N48" i="4"/>
  <c r="N53" i="4" s="1"/>
  <c r="O39" i="4"/>
  <c r="N39" i="4"/>
  <c r="N44" i="4" s="1"/>
  <c r="O34" i="4"/>
  <c r="O33" i="4"/>
  <c r="O48" i="4"/>
  <c r="O54" i="4" s="1"/>
  <c r="N30" i="4"/>
  <c r="N36" i="4" s="1"/>
  <c r="R34" i="117"/>
  <c r="BA34" i="117" s="1"/>
  <c r="R52" i="117"/>
  <c r="BI52" i="117" s="1"/>
  <c r="T34" i="117"/>
  <c r="AA52" i="117"/>
  <c r="Y52" i="117"/>
  <c r="W52" i="117"/>
  <c r="AA34" i="117"/>
  <c r="BC34" i="117" s="1"/>
  <c r="BJ43" i="117"/>
  <c r="BB43" i="117"/>
  <c r="BJ34" i="117"/>
  <c r="BB34" i="117"/>
  <c r="T25" i="117"/>
  <c r="W25" i="117"/>
  <c r="AA25" i="117"/>
  <c r="Y25" i="117"/>
  <c r="R25" i="117"/>
  <c r="BC43" i="117"/>
  <c r="BI34" i="117"/>
  <c r="BA43" i="117"/>
  <c r="BI43" i="117"/>
  <c r="AP7" i="117"/>
  <c r="AE41" i="117"/>
  <c r="AD41" i="117" s="1"/>
  <c r="K39" i="117" s="1"/>
  <c r="K30" i="117"/>
  <c r="K32" i="117" s="1"/>
  <c r="W32" i="117"/>
  <c r="BJ32" i="117" s="1"/>
  <c r="T32" i="117"/>
  <c r="J30" i="117"/>
  <c r="J34" i="117" s="1"/>
  <c r="Y32" i="117"/>
  <c r="R32" i="117"/>
  <c r="AA32" i="117"/>
  <c r="AE50" i="117"/>
  <c r="AD50" i="117" s="1"/>
  <c r="AE23" i="117"/>
  <c r="AD23" i="117" s="1"/>
  <c r="AA23" i="117" s="1"/>
  <c r="BB32" i="117"/>
  <c r="R23" i="117"/>
  <c r="BA23" i="117" s="1"/>
  <c r="E351" i="63"/>
  <c r="C351" i="63"/>
  <c r="F351" i="63"/>
  <c r="A351" i="63"/>
  <c r="E114" i="63"/>
  <c r="A114" i="63"/>
  <c r="B413" i="61"/>
  <c r="F114" i="63"/>
  <c r="A555" i="63"/>
  <c r="E555" i="63"/>
  <c r="F555" i="63"/>
  <c r="C555" i="63"/>
  <c r="B321" i="61"/>
  <c r="F91" i="63"/>
  <c r="A91" i="63"/>
  <c r="C372" i="61"/>
  <c r="E372" i="61"/>
  <c r="B372" i="61"/>
  <c r="D372" i="61"/>
  <c r="F289" i="63"/>
  <c r="A289" i="63"/>
  <c r="B366" i="61"/>
  <c r="E289" i="63"/>
  <c r="E484" i="61"/>
  <c r="C484" i="61"/>
  <c r="D484" i="61"/>
  <c r="B484" i="61"/>
  <c r="E280" i="61"/>
  <c r="C280" i="61"/>
  <c r="D280" i="61"/>
  <c r="B280" i="61"/>
  <c r="B429" i="61"/>
  <c r="A118" i="63"/>
  <c r="F118" i="63"/>
  <c r="C20" i="61"/>
  <c r="B20" i="61"/>
  <c r="E20" i="61"/>
  <c r="D20" i="61"/>
  <c r="F381" i="63"/>
  <c r="C381" i="63"/>
  <c r="A381" i="63"/>
  <c r="E381" i="63"/>
  <c r="C409" i="63"/>
  <c r="B87" i="61"/>
  <c r="F409" i="63"/>
  <c r="A409" i="63"/>
  <c r="E409" i="63"/>
  <c r="F550" i="63"/>
  <c r="A550" i="63"/>
  <c r="C550" i="63"/>
  <c r="E550" i="63"/>
  <c r="A150" i="63"/>
  <c r="F150" i="63"/>
  <c r="C150" i="63"/>
  <c r="F28" i="63"/>
  <c r="C28" i="63"/>
  <c r="B69" i="61"/>
  <c r="A28" i="63"/>
  <c r="B352" i="61"/>
  <c r="E352" i="61"/>
  <c r="C352" i="61"/>
  <c r="D352" i="61"/>
  <c r="A128" i="63"/>
  <c r="D469" i="61"/>
  <c r="B469" i="61"/>
  <c r="E128" i="63"/>
  <c r="F128" i="63"/>
  <c r="A15" i="63"/>
  <c r="B25" i="61"/>
  <c r="F15" i="63"/>
  <c r="E25" i="61"/>
  <c r="A490" i="63"/>
  <c r="E490" i="63"/>
  <c r="B411" i="61"/>
  <c r="F490" i="63"/>
  <c r="F553" i="63"/>
  <c r="E553" i="63"/>
  <c r="A553" i="63"/>
  <c r="C553" i="63"/>
  <c r="F182" i="63"/>
  <c r="C182" i="63"/>
  <c r="A182" i="63"/>
  <c r="B241" i="61"/>
  <c r="A71" i="63"/>
  <c r="E71" i="63"/>
  <c r="F71" i="63"/>
  <c r="A121" i="63"/>
  <c r="C121" i="63"/>
  <c r="F121" i="63"/>
  <c r="B441" i="61"/>
  <c r="B344" i="61"/>
  <c r="E344" i="61"/>
  <c r="D344" i="61"/>
  <c r="C344" i="61"/>
  <c r="E445" i="63"/>
  <c r="A445" i="63"/>
  <c r="F445" i="63"/>
  <c r="B231" i="61"/>
  <c r="A393" i="63"/>
  <c r="F393" i="63"/>
  <c r="B23" i="61"/>
  <c r="E393" i="63"/>
  <c r="F387" i="63"/>
  <c r="C387" i="63"/>
  <c r="A387" i="63"/>
  <c r="E387" i="63"/>
  <c r="B103" i="61"/>
  <c r="E413" i="63"/>
  <c r="F413" i="63"/>
  <c r="A413" i="63"/>
  <c r="F380" i="63"/>
  <c r="A380" i="63"/>
  <c r="C380" i="63"/>
  <c r="F143" i="63"/>
  <c r="A143" i="63"/>
  <c r="E143" i="63"/>
  <c r="C143" i="63"/>
  <c r="A50" i="63"/>
  <c r="F50" i="63"/>
  <c r="B157" i="61"/>
  <c r="A386" i="63"/>
  <c r="E386" i="63"/>
  <c r="F386" i="63"/>
  <c r="C386" i="63"/>
  <c r="A39" i="63"/>
  <c r="F39" i="63"/>
  <c r="B113" i="61"/>
  <c r="E39" i="63"/>
  <c r="E196" i="61"/>
  <c r="D196" i="61"/>
  <c r="B196" i="61"/>
  <c r="C196" i="61"/>
  <c r="F24" i="63"/>
  <c r="A24" i="63"/>
  <c r="B53" i="61"/>
  <c r="B465" i="61"/>
  <c r="F127" i="63"/>
  <c r="A127" i="63"/>
  <c r="B259" i="61"/>
  <c r="D259" i="61"/>
  <c r="E452" i="63"/>
  <c r="A452" i="63"/>
  <c r="F452" i="63"/>
  <c r="B246" i="61"/>
  <c r="A259" i="63"/>
  <c r="F259" i="63"/>
  <c r="E259" i="63"/>
  <c r="C259" i="63"/>
  <c r="C165" i="63"/>
  <c r="A165" i="63"/>
  <c r="F165" i="63"/>
  <c r="E165" i="63"/>
  <c r="F163" i="63"/>
  <c r="C163" i="63"/>
  <c r="A163" i="63"/>
  <c r="C350" i="63"/>
  <c r="F350" i="63"/>
  <c r="A350" i="63"/>
  <c r="E350" i="63"/>
  <c r="F274" i="63"/>
  <c r="B306" i="61"/>
  <c r="A274" i="63"/>
  <c r="E274" i="63"/>
  <c r="B41" i="61"/>
  <c r="A21" i="63"/>
  <c r="F21" i="63"/>
  <c r="F558" i="63"/>
  <c r="E558" i="63"/>
  <c r="A558" i="63"/>
  <c r="C558" i="63"/>
  <c r="E287" i="63"/>
  <c r="A287" i="63"/>
  <c r="D358" i="61"/>
  <c r="B358" i="61"/>
  <c r="F287" i="63"/>
  <c r="C352" i="63"/>
  <c r="F352" i="63"/>
  <c r="A352" i="63"/>
  <c r="E352" i="63"/>
  <c r="A425" i="63"/>
  <c r="E425" i="63"/>
  <c r="F425" i="63"/>
  <c r="B151" i="61"/>
  <c r="E449" i="63"/>
  <c r="A449" i="63"/>
  <c r="F449" i="63"/>
  <c r="B247" i="61"/>
  <c r="E239" i="63"/>
  <c r="A239" i="63"/>
  <c r="F239" i="63"/>
  <c r="B166" i="61"/>
  <c r="F175" i="63"/>
  <c r="A175" i="63"/>
  <c r="C175" i="63"/>
  <c r="E427" i="63"/>
  <c r="A427" i="63"/>
  <c r="F427" i="63"/>
  <c r="B159" i="61"/>
  <c r="E435" i="63"/>
  <c r="B191" i="61"/>
  <c r="D191" i="61"/>
  <c r="F435" i="63"/>
  <c r="A435" i="63"/>
  <c r="D200" i="61"/>
  <c r="C200" i="61"/>
  <c r="B200" i="61"/>
  <c r="E200" i="61"/>
  <c r="B430" i="61"/>
  <c r="E305" i="63"/>
  <c r="A305" i="63"/>
  <c r="F305" i="63"/>
  <c r="E116" i="61"/>
  <c r="C116" i="61"/>
  <c r="D116" i="61"/>
  <c r="B116" i="61"/>
  <c r="C257" i="63"/>
  <c r="B238" i="61"/>
  <c r="A257" i="63"/>
  <c r="E257" i="63"/>
  <c r="F257" i="63"/>
  <c r="B265" i="61"/>
  <c r="F77" i="63"/>
  <c r="A77" i="63"/>
  <c r="C77" i="63"/>
  <c r="E295" i="63"/>
  <c r="C295" i="63"/>
  <c r="B390" i="61"/>
  <c r="F295" i="63"/>
  <c r="A295" i="63"/>
  <c r="B285" i="61"/>
  <c r="F82" i="63"/>
  <c r="A82" i="63"/>
  <c r="F573" i="63"/>
  <c r="C573" i="63"/>
  <c r="E573" i="63"/>
  <c r="A573" i="63"/>
  <c r="A344" i="63"/>
  <c r="F344" i="63"/>
  <c r="C344" i="63"/>
  <c r="E344" i="63"/>
  <c r="F384" i="63"/>
  <c r="C384" i="63"/>
  <c r="E384" i="63"/>
  <c r="A384" i="63"/>
  <c r="A341" i="63"/>
  <c r="E341" i="63"/>
  <c r="F341" i="63"/>
  <c r="C341" i="63"/>
  <c r="B97" i="61"/>
  <c r="A35" i="63"/>
  <c r="F35" i="63"/>
  <c r="F195" i="63"/>
  <c r="A195" i="63"/>
  <c r="C195" i="63"/>
  <c r="C104" i="61"/>
  <c r="E104" i="61"/>
  <c r="B104" i="61"/>
  <c r="D104" i="61"/>
  <c r="D134" i="61"/>
  <c r="E231" i="63"/>
  <c r="B134" i="61"/>
  <c r="A231" i="63"/>
  <c r="F231" i="63"/>
  <c r="E302" i="63"/>
  <c r="B418" i="61"/>
  <c r="D418" i="61"/>
  <c r="F302" i="63"/>
  <c r="A302" i="63"/>
  <c r="A13" i="63"/>
  <c r="E13" i="63"/>
  <c r="B17" i="61"/>
  <c r="F13" i="63"/>
  <c r="D13" i="63"/>
  <c r="C17" i="61"/>
  <c r="F31" i="63"/>
  <c r="A31" i="63"/>
  <c r="B81" i="61"/>
  <c r="F139" i="63"/>
  <c r="B513" i="61"/>
  <c r="A139" i="63"/>
  <c r="E436" i="63"/>
  <c r="A436" i="63"/>
  <c r="B195" i="61"/>
  <c r="F436" i="63"/>
  <c r="D195" i="61"/>
  <c r="B31" i="61"/>
  <c r="A395" i="63"/>
  <c r="E395" i="63"/>
  <c r="F395" i="63"/>
  <c r="A88" i="63"/>
  <c r="B309" i="61"/>
  <c r="F88" i="63"/>
  <c r="E16" i="63"/>
  <c r="F16" i="63"/>
  <c r="A16" i="63"/>
  <c r="B26" i="61"/>
  <c r="C16" i="63"/>
  <c r="C26" i="61"/>
  <c r="F410" i="63"/>
  <c r="A410" i="63"/>
  <c r="E410" i="63"/>
  <c r="B91" i="61"/>
  <c r="F276" i="63"/>
  <c r="B314" i="61"/>
  <c r="A276" i="63"/>
  <c r="E276" i="63"/>
  <c r="A209" i="63"/>
  <c r="D46" i="61"/>
  <c r="E209" i="63"/>
  <c r="F209" i="63"/>
  <c r="B46" i="61"/>
  <c r="C264" i="61"/>
  <c r="B264" i="61"/>
  <c r="D264" i="61"/>
  <c r="E264" i="61"/>
  <c r="A505" i="63"/>
  <c r="E505" i="63"/>
  <c r="B471" i="61"/>
  <c r="F505" i="63"/>
  <c r="B252" i="61"/>
  <c r="D252" i="61"/>
  <c r="C252" i="61"/>
  <c r="E252" i="61"/>
  <c r="F225" i="63"/>
  <c r="E225" i="63"/>
  <c r="B110" i="61"/>
  <c r="A225" i="63"/>
  <c r="E491" i="63"/>
  <c r="A491" i="63"/>
  <c r="F491" i="63"/>
  <c r="B415" i="61"/>
  <c r="A44" i="63"/>
  <c r="D133" i="61"/>
  <c r="F44" i="63"/>
  <c r="B133" i="61"/>
  <c r="E400" i="61"/>
  <c r="B400" i="61"/>
  <c r="D400" i="61"/>
  <c r="C400" i="61"/>
  <c r="C232" i="61"/>
  <c r="E232" i="61"/>
  <c r="D232" i="61"/>
  <c r="B232" i="61"/>
  <c r="B184" i="61"/>
  <c r="C184" i="61"/>
  <c r="E184" i="61"/>
  <c r="D184" i="61"/>
  <c r="E272" i="63"/>
  <c r="C272" i="63"/>
  <c r="F272" i="63"/>
  <c r="B298" i="61"/>
  <c r="A272" i="63"/>
  <c r="A362" i="63"/>
  <c r="E362" i="63"/>
  <c r="F362" i="63"/>
  <c r="C362" i="63"/>
  <c r="C140" i="63"/>
  <c r="E140" i="63"/>
  <c r="F140" i="63"/>
  <c r="A140" i="63"/>
  <c r="E112" i="61"/>
  <c r="B112" i="61"/>
  <c r="C112" i="61"/>
  <c r="D112" i="61"/>
  <c r="D432" i="61"/>
  <c r="E432" i="61"/>
  <c r="C432" i="61"/>
  <c r="B432" i="61"/>
  <c r="B504" i="61"/>
  <c r="E504" i="61"/>
  <c r="C504" i="61"/>
  <c r="D504" i="61"/>
  <c r="A278" i="63"/>
  <c r="B322" i="61"/>
  <c r="E278" i="63"/>
  <c r="F278" i="63"/>
  <c r="E397" i="63"/>
  <c r="F397" i="63"/>
  <c r="B39" i="61"/>
  <c r="A397" i="63"/>
  <c r="A190" i="63"/>
  <c r="E190" i="63"/>
  <c r="C190" i="63"/>
  <c r="F190" i="63"/>
  <c r="E443" i="63"/>
  <c r="A443" i="63"/>
  <c r="F443" i="63"/>
  <c r="B223" i="61"/>
  <c r="D473" i="61"/>
  <c r="F129" i="63"/>
  <c r="B473" i="61"/>
  <c r="A129" i="63"/>
  <c r="B353" i="61"/>
  <c r="A99" i="63"/>
  <c r="E99" i="63"/>
  <c r="F99" i="63"/>
  <c r="E296" i="61"/>
  <c r="C296" i="61"/>
  <c r="B296" i="61"/>
  <c r="D296" i="61"/>
  <c r="E227" i="63"/>
  <c r="A227" i="63"/>
  <c r="B118" i="61"/>
  <c r="F227" i="63"/>
  <c r="C355" i="63"/>
  <c r="F355" i="63"/>
  <c r="E355" i="63"/>
  <c r="A355" i="63"/>
  <c r="C378" i="63"/>
  <c r="F378" i="63"/>
  <c r="E378" i="63"/>
  <c r="A378" i="63"/>
  <c r="B470" i="61"/>
  <c r="F315" i="63"/>
  <c r="A315" i="63"/>
  <c r="C315" i="63"/>
  <c r="E315" i="63"/>
  <c r="F235" i="63"/>
  <c r="D150" i="61"/>
  <c r="B150" i="61"/>
  <c r="A235" i="63"/>
  <c r="E235" i="63"/>
  <c r="C456" i="61"/>
  <c r="E456" i="61"/>
  <c r="B456" i="61"/>
  <c r="D456" i="61"/>
  <c r="A299" i="63"/>
  <c r="C299" i="63"/>
  <c r="E299" i="63"/>
  <c r="B406" i="61"/>
  <c r="F299" i="63"/>
  <c r="D96" i="61"/>
  <c r="B96" i="61"/>
  <c r="E96" i="61"/>
  <c r="C96" i="61"/>
  <c r="A51" i="63"/>
  <c r="F51" i="63"/>
  <c r="B161" i="61"/>
  <c r="E324" i="61"/>
  <c r="D324" i="61"/>
  <c r="C324" i="61"/>
  <c r="B324" i="61"/>
  <c r="B32" i="61"/>
  <c r="D32" i="61"/>
  <c r="E32" i="61"/>
  <c r="C32" i="61"/>
  <c r="B224" i="61"/>
  <c r="C224" i="61"/>
  <c r="D224" i="61"/>
  <c r="E224" i="61"/>
  <c r="D335" i="61"/>
  <c r="B335" i="61"/>
  <c r="E471" i="63"/>
  <c r="A471" i="63"/>
  <c r="F471" i="63"/>
  <c r="E414" i="63"/>
  <c r="F414" i="63"/>
  <c r="B107" i="61"/>
  <c r="A414" i="63"/>
  <c r="F254" i="63"/>
  <c r="B226" i="61"/>
  <c r="A254" i="63"/>
  <c r="E254" i="63"/>
  <c r="F156" i="63"/>
  <c r="A156" i="63"/>
  <c r="C156" i="63"/>
  <c r="E412" i="63"/>
  <c r="F412" i="63"/>
  <c r="A412" i="63"/>
  <c r="C412" i="63"/>
  <c r="B99" i="61"/>
  <c r="B424" i="61"/>
  <c r="D424" i="61"/>
  <c r="C424" i="61"/>
  <c r="E424" i="61"/>
  <c r="F222" i="63"/>
  <c r="B98" i="61"/>
  <c r="E222" i="63"/>
  <c r="A222" i="63"/>
  <c r="B217" i="61"/>
  <c r="A65" i="63"/>
  <c r="C65" i="63"/>
  <c r="F65" i="63"/>
  <c r="B454" i="61"/>
  <c r="D454" i="61"/>
  <c r="A311" i="63"/>
  <c r="F311" i="63"/>
  <c r="E311" i="63"/>
  <c r="A343" i="63"/>
  <c r="F343" i="63"/>
  <c r="C343" i="63"/>
  <c r="C562" i="63"/>
  <c r="F562" i="63"/>
  <c r="A562" i="63"/>
  <c r="E562" i="63"/>
  <c r="D235" i="61"/>
  <c r="F446" i="63"/>
  <c r="A446" i="63"/>
  <c r="B235" i="61"/>
  <c r="E446" i="63"/>
  <c r="F306" i="63"/>
  <c r="B434" i="61"/>
  <c r="E306" i="63"/>
  <c r="A306" i="63"/>
  <c r="D84" i="61"/>
  <c r="E84" i="61"/>
  <c r="C84" i="61"/>
  <c r="B84" i="61"/>
  <c r="F376" i="63"/>
  <c r="C376" i="63"/>
  <c r="E376" i="63"/>
  <c r="A376" i="63"/>
  <c r="C181" i="63"/>
  <c r="F181" i="63"/>
  <c r="A181" i="63"/>
  <c r="D248" i="61"/>
  <c r="C248" i="61"/>
  <c r="E248" i="61"/>
  <c r="B248" i="61"/>
  <c r="F545" i="63"/>
  <c r="A545" i="63"/>
  <c r="C545" i="63"/>
  <c r="E545" i="63"/>
  <c r="A243" i="63"/>
  <c r="F243" i="63"/>
  <c r="B182" i="61"/>
  <c r="E243" i="63"/>
  <c r="A14" i="63"/>
  <c r="B21" i="61"/>
  <c r="F14" i="63"/>
  <c r="B14" i="63"/>
  <c r="E68" i="61"/>
  <c r="B68" i="61"/>
  <c r="D68" i="61"/>
  <c r="C68" i="61"/>
  <c r="B115" i="61"/>
  <c r="F416" i="63"/>
  <c r="A416" i="63"/>
  <c r="E416" i="63"/>
  <c r="E237" i="63"/>
  <c r="D158" i="61"/>
  <c r="B158" i="61"/>
  <c r="A237" i="63"/>
  <c r="F237" i="63"/>
  <c r="D212" i="61"/>
  <c r="E212" i="61"/>
  <c r="B212" i="61"/>
  <c r="C212" i="61"/>
  <c r="A457" i="63"/>
  <c r="B279" i="61"/>
  <c r="F457" i="63"/>
  <c r="E457" i="63"/>
  <c r="E461" i="63"/>
  <c r="C461" i="63"/>
  <c r="B295" i="61"/>
  <c r="A461" i="63"/>
  <c r="F461" i="63"/>
  <c r="C64" i="61"/>
  <c r="B64" i="61"/>
  <c r="D64" i="61"/>
  <c r="E64" i="61"/>
  <c r="E416" i="61"/>
  <c r="C416" i="61"/>
  <c r="B416" i="61"/>
  <c r="D416" i="61"/>
  <c r="E86" i="63"/>
  <c r="F86" i="63"/>
  <c r="B301" i="61"/>
  <c r="A86" i="63"/>
  <c r="F328" i="63"/>
  <c r="A328" i="63"/>
  <c r="C328" i="63"/>
  <c r="B256" i="61"/>
  <c r="C256" i="61"/>
  <c r="E256" i="61"/>
  <c r="D256" i="61"/>
  <c r="C56" i="61"/>
  <c r="D56" i="61"/>
  <c r="E56" i="61"/>
  <c r="B56" i="61"/>
  <c r="A567" i="63"/>
  <c r="F567" i="63"/>
  <c r="C567" i="63"/>
  <c r="E567" i="63"/>
  <c r="F98" i="63"/>
  <c r="D349" i="61"/>
  <c r="B349" i="61"/>
  <c r="A98" i="63"/>
  <c r="F113" i="63"/>
  <c r="B409" i="61"/>
  <c r="A113" i="63"/>
  <c r="C113" i="63"/>
  <c r="E380" i="61"/>
  <c r="B380" i="61"/>
  <c r="D380" i="61"/>
  <c r="C380" i="61"/>
  <c r="A280" i="63"/>
  <c r="F280" i="63"/>
  <c r="B330" i="61"/>
  <c r="E280" i="63"/>
  <c r="A273" i="63"/>
  <c r="B302" i="61"/>
  <c r="E273" i="63"/>
  <c r="F273" i="63"/>
  <c r="A200" i="63"/>
  <c r="C200" i="63"/>
  <c r="F200" i="63"/>
  <c r="F360" i="63"/>
  <c r="E360" i="63"/>
  <c r="A360" i="63"/>
  <c r="C360" i="63"/>
  <c r="C154" i="63"/>
  <c r="A154" i="63"/>
  <c r="F154" i="63"/>
  <c r="F83" i="63"/>
  <c r="B289" i="61"/>
  <c r="A83" i="63"/>
  <c r="E363" i="63"/>
  <c r="A363" i="63"/>
  <c r="F363" i="63"/>
  <c r="C363" i="63"/>
  <c r="A92" i="63"/>
  <c r="F92" i="63"/>
  <c r="B325" i="61"/>
  <c r="C92" i="63"/>
  <c r="B480" i="61"/>
  <c r="C480" i="61"/>
  <c r="D480" i="61"/>
  <c r="E480" i="61"/>
  <c r="C142" i="63"/>
  <c r="A142" i="63"/>
  <c r="F142" i="63"/>
  <c r="E515" i="63"/>
  <c r="B511" i="61"/>
  <c r="F515" i="63"/>
  <c r="A515" i="63"/>
  <c r="C348" i="63"/>
  <c r="E348" i="63"/>
  <c r="A348" i="63"/>
  <c r="F348" i="63"/>
  <c r="B278" i="61"/>
  <c r="E267" i="63"/>
  <c r="F267" i="63"/>
  <c r="A267" i="63"/>
  <c r="B498" i="61"/>
  <c r="A322" i="63"/>
  <c r="E322" i="63"/>
  <c r="F322" i="63"/>
  <c r="C468" i="61"/>
  <c r="D468" i="61"/>
  <c r="E468" i="61"/>
  <c r="B468" i="61"/>
  <c r="B414" i="61"/>
  <c r="A301" i="63"/>
  <c r="F301" i="63"/>
  <c r="E301" i="63"/>
  <c r="B445" i="61"/>
  <c r="A122" i="63"/>
  <c r="D445" i="61"/>
  <c r="E122" i="63"/>
  <c r="F122" i="63"/>
  <c r="C529" i="63"/>
  <c r="F529" i="63"/>
  <c r="A529" i="63"/>
  <c r="E529" i="63"/>
  <c r="F404" i="63"/>
  <c r="E404" i="63"/>
  <c r="B67" i="61"/>
  <c r="A404" i="63"/>
  <c r="C404" i="63"/>
  <c r="E439" i="63"/>
  <c r="C439" i="63"/>
  <c r="A439" i="63"/>
  <c r="F439" i="63"/>
  <c r="B207" i="61"/>
  <c r="F566" i="63"/>
  <c r="E566" i="63"/>
  <c r="A566" i="63"/>
  <c r="C566" i="63"/>
  <c r="C364" i="63"/>
  <c r="F364" i="63"/>
  <c r="A364" i="63"/>
  <c r="E364" i="63"/>
  <c r="F258" i="63"/>
  <c r="A258" i="63"/>
  <c r="E258" i="63"/>
  <c r="B242" i="61"/>
  <c r="D242" i="61"/>
  <c r="E192" i="61"/>
  <c r="B192" i="61"/>
  <c r="D192" i="61"/>
  <c r="C192" i="61"/>
  <c r="B125" i="61"/>
  <c r="E42" i="63"/>
  <c r="F42" i="63"/>
  <c r="A42" i="63"/>
  <c r="F338" i="63"/>
  <c r="A338" i="63"/>
  <c r="E338" i="63"/>
  <c r="C338" i="63"/>
  <c r="A46" i="63"/>
  <c r="F46" i="63"/>
  <c r="B141" i="61"/>
  <c r="E579" i="63"/>
  <c r="C579" i="63"/>
  <c r="A579" i="63"/>
  <c r="F579" i="63"/>
  <c r="F193" i="63"/>
  <c r="A193" i="63"/>
  <c r="C193" i="63"/>
  <c r="A549" i="63"/>
  <c r="E549" i="63"/>
  <c r="F549" i="63"/>
  <c r="C549" i="63"/>
  <c r="E108" i="61"/>
  <c r="C108" i="61"/>
  <c r="B108" i="61"/>
  <c r="D108" i="61"/>
  <c r="B205" i="61"/>
  <c r="D205" i="61"/>
  <c r="A62" i="63"/>
  <c r="F62" i="63"/>
  <c r="B290" i="61"/>
  <c r="E270" i="63"/>
  <c r="A270" i="63"/>
  <c r="F270" i="63"/>
  <c r="E577" i="63"/>
  <c r="C577" i="63"/>
  <c r="A577" i="63"/>
  <c r="F577" i="63"/>
  <c r="E336" i="63"/>
  <c r="C336" i="63"/>
  <c r="A336" i="63"/>
  <c r="F336" i="63"/>
  <c r="A56" i="63"/>
  <c r="B181" i="61"/>
  <c r="F56" i="63"/>
  <c r="E464" i="61"/>
  <c r="C464" i="61"/>
  <c r="D464" i="61"/>
  <c r="B464" i="61"/>
  <c r="C522" i="63"/>
  <c r="E522" i="63"/>
  <c r="A522" i="63"/>
  <c r="F522" i="63"/>
  <c r="F45" i="63"/>
  <c r="C45" i="63"/>
  <c r="B137" i="61"/>
  <c r="A45" i="63"/>
  <c r="F510" i="63"/>
  <c r="A510" i="63"/>
  <c r="B491" i="61"/>
  <c r="E510" i="63"/>
  <c r="E69" i="63"/>
  <c r="F69" i="63"/>
  <c r="A69" i="63"/>
  <c r="B233" i="61"/>
  <c r="A115" i="63"/>
  <c r="F115" i="63"/>
  <c r="B417" i="61"/>
  <c r="D417" i="61"/>
  <c r="A369" i="63"/>
  <c r="E369" i="63"/>
  <c r="C369" i="63"/>
  <c r="F369" i="63"/>
  <c r="E367" i="63"/>
  <c r="C367" i="63"/>
  <c r="A367" i="63"/>
  <c r="F367" i="63"/>
  <c r="C172" i="63"/>
  <c r="A172" i="63"/>
  <c r="F172" i="63"/>
  <c r="F556" i="63"/>
  <c r="E556" i="63"/>
  <c r="A556" i="63"/>
  <c r="C556" i="63"/>
  <c r="C508" i="61"/>
  <c r="E508" i="61"/>
  <c r="D508" i="61"/>
  <c r="B508" i="61"/>
  <c r="C183" i="63"/>
  <c r="F183" i="63"/>
  <c r="A183" i="63"/>
  <c r="F500" i="63"/>
  <c r="E500" i="63"/>
  <c r="C500" i="63"/>
  <c r="A500" i="63"/>
  <c r="B451" i="61"/>
  <c r="A125" i="63"/>
  <c r="F125" i="63"/>
  <c r="B457" i="61"/>
  <c r="D457" i="61"/>
  <c r="C228" i="61"/>
  <c r="D228" i="61"/>
  <c r="B228" i="61"/>
  <c r="E228" i="61"/>
  <c r="F548" i="63"/>
  <c r="C548" i="63"/>
  <c r="E548" i="63"/>
  <c r="A548" i="63"/>
  <c r="B436" i="61"/>
  <c r="D436" i="61"/>
  <c r="C436" i="61"/>
  <c r="E436" i="61"/>
  <c r="B496" i="61"/>
  <c r="E496" i="61"/>
  <c r="C496" i="61"/>
  <c r="D496" i="61"/>
  <c r="E535" i="63"/>
  <c r="A535" i="63"/>
  <c r="C535" i="63"/>
  <c r="F535" i="63"/>
  <c r="D485" i="61"/>
  <c r="A132" i="63"/>
  <c r="F132" i="63"/>
  <c r="B485" i="61"/>
  <c r="F100" i="63"/>
  <c r="B357" i="61"/>
  <c r="E100" i="63"/>
  <c r="A100" i="63"/>
  <c r="F244" i="63"/>
  <c r="B186" i="61"/>
  <c r="C244" i="63"/>
  <c r="E244" i="63"/>
  <c r="A244" i="63"/>
  <c r="F36" i="63"/>
  <c r="A36" i="63"/>
  <c r="B101" i="61"/>
  <c r="B120" i="61"/>
  <c r="C120" i="61"/>
  <c r="E120" i="61"/>
  <c r="D120" i="61"/>
  <c r="B308" i="61"/>
  <c r="C308" i="61"/>
  <c r="D308" i="61"/>
  <c r="E308" i="61"/>
  <c r="E107" i="63"/>
  <c r="F107" i="63"/>
  <c r="B385" i="61"/>
  <c r="A107" i="63"/>
  <c r="E164" i="61"/>
  <c r="D164" i="61"/>
  <c r="C164" i="61"/>
  <c r="B164" i="61"/>
  <c r="E309" i="63"/>
  <c r="D446" i="61"/>
  <c r="F309" i="63"/>
  <c r="B446" i="61"/>
  <c r="A309" i="63"/>
  <c r="F80" i="63"/>
  <c r="A80" i="63"/>
  <c r="B277" i="61"/>
  <c r="C332" i="61"/>
  <c r="B332" i="61"/>
  <c r="D332" i="61"/>
  <c r="E332" i="61"/>
  <c r="B214" i="61"/>
  <c r="F251" i="63"/>
  <c r="E251" i="63"/>
  <c r="A251" i="63"/>
  <c r="C88" i="61"/>
  <c r="E88" i="61"/>
  <c r="D88" i="61"/>
  <c r="B88" i="61"/>
  <c r="C170" i="63"/>
  <c r="A170" i="63"/>
  <c r="F170" i="63"/>
  <c r="C166" i="63"/>
  <c r="A166" i="63"/>
  <c r="F166" i="63"/>
  <c r="A52" i="63"/>
  <c r="F52" i="63"/>
  <c r="B165" i="61"/>
  <c r="C572" i="63"/>
  <c r="A572" i="63"/>
  <c r="F572" i="63"/>
  <c r="E572" i="63"/>
  <c r="F330" i="63"/>
  <c r="C330" i="63"/>
  <c r="A330" i="63"/>
  <c r="E330" i="63"/>
  <c r="A356" i="63"/>
  <c r="F356" i="63"/>
  <c r="E356" i="63"/>
  <c r="C356" i="63"/>
  <c r="C561" i="63"/>
  <c r="A561" i="63"/>
  <c r="F561" i="63"/>
  <c r="F539" i="63"/>
  <c r="A539" i="63"/>
  <c r="C539" i="63"/>
  <c r="E539" i="63"/>
  <c r="F389" i="63"/>
  <c r="E389" i="63"/>
  <c r="C389" i="63"/>
  <c r="A389" i="63"/>
  <c r="A521" i="63"/>
  <c r="F521" i="63"/>
  <c r="C521" i="63"/>
  <c r="E521" i="63"/>
  <c r="B479" i="61"/>
  <c r="F507" i="63"/>
  <c r="A507" i="63"/>
  <c r="E507" i="63"/>
  <c r="A492" i="63"/>
  <c r="B419" i="61"/>
  <c r="F492" i="63"/>
  <c r="C184" i="63"/>
  <c r="F184" i="63"/>
  <c r="A184" i="63"/>
  <c r="C304" i="61"/>
  <c r="E304" i="61"/>
  <c r="B304" i="61"/>
  <c r="D304" i="61"/>
  <c r="F198" i="63"/>
  <c r="A198" i="63"/>
  <c r="C198" i="63"/>
  <c r="B373" i="61"/>
  <c r="D373" i="61"/>
  <c r="F104" i="63"/>
  <c r="A104" i="63"/>
  <c r="D152" i="61"/>
  <c r="E152" i="61"/>
  <c r="B152" i="61"/>
  <c r="C152" i="61"/>
  <c r="A463" i="63"/>
  <c r="F463" i="63"/>
  <c r="B303" i="61"/>
  <c r="E463" i="63"/>
  <c r="B499" i="61"/>
  <c r="E512" i="63"/>
  <c r="A512" i="63"/>
  <c r="F512" i="63"/>
  <c r="E477" i="63"/>
  <c r="F477" i="63"/>
  <c r="B359" i="61"/>
  <c r="C477" i="63"/>
  <c r="A477" i="63"/>
  <c r="C146" i="63"/>
  <c r="F146" i="63"/>
  <c r="A146" i="63"/>
  <c r="B343" i="61"/>
  <c r="E473" i="63"/>
  <c r="A473" i="63"/>
  <c r="F473" i="63"/>
  <c r="D343" i="61"/>
  <c r="B130" i="61"/>
  <c r="A230" i="63"/>
  <c r="E230" i="63"/>
  <c r="F230" i="63"/>
  <c r="A481" i="63"/>
  <c r="E481" i="63"/>
  <c r="F481" i="63"/>
  <c r="B375" i="61"/>
  <c r="E454" i="63"/>
  <c r="F454" i="63"/>
  <c r="A454" i="63"/>
  <c r="B267" i="61"/>
  <c r="F66" i="63"/>
  <c r="E66" i="63"/>
  <c r="A66" i="63"/>
  <c r="D221" i="61"/>
  <c r="B221" i="61"/>
  <c r="E370" i="63"/>
  <c r="A370" i="63"/>
  <c r="F370" i="63"/>
  <c r="C370" i="63"/>
  <c r="F268" i="63"/>
  <c r="E268" i="63"/>
  <c r="A268" i="63"/>
  <c r="B282" i="61"/>
  <c r="A405" i="63"/>
  <c r="F405" i="63"/>
  <c r="E405" i="63"/>
  <c r="C405" i="63"/>
  <c r="B71" i="61"/>
  <c r="E5" i="63"/>
  <c r="F5" i="63"/>
  <c r="B5" i="61"/>
  <c r="A5" i="63"/>
  <c r="C527" i="63"/>
  <c r="F527" i="63"/>
  <c r="E527" i="63"/>
  <c r="A527" i="63"/>
  <c r="E523" i="63"/>
  <c r="A523" i="63"/>
  <c r="F523" i="63"/>
  <c r="C523" i="63"/>
  <c r="B229" i="61"/>
  <c r="F68" i="63"/>
  <c r="A68" i="63"/>
  <c r="F324" i="63"/>
  <c r="E324" i="63"/>
  <c r="A324" i="63"/>
  <c r="B506" i="61"/>
  <c r="D506" i="61"/>
  <c r="E79" i="63"/>
  <c r="A79" i="63"/>
  <c r="B273" i="61"/>
  <c r="F79" i="63"/>
  <c r="F493" i="63"/>
  <c r="E493" i="63"/>
  <c r="B423" i="61"/>
  <c r="A493" i="63"/>
  <c r="F557" i="63"/>
  <c r="A557" i="63"/>
  <c r="E557" i="63"/>
  <c r="C557" i="63"/>
  <c r="E261" i="63"/>
  <c r="A261" i="63"/>
  <c r="B254" i="61"/>
  <c r="C261" i="63"/>
  <c r="F261" i="63"/>
  <c r="F383" i="63"/>
  <c r="E383" i="63"/>
  <c r="A383" i="63"/>
  <c r="C383" i="63"/>
  <c r="B234" i="61"/>
  <c r="F256" i="63"/>
  <c r="A256" i="63"/>
  <c r="E256" i="63"/>
  <c r="D333" i="61"/>
  <c r="F94" i="63"/>
  <c r="B333" i="61"/>
  <c r="A94" i="63"/>
  <c r="C452" i="61"/>
  <c r="E452" i="61"/>
  <c r="B452" i="61"/>
  <c r="D452" i="61"/>
  <c r="B391" i="61"/>
  <c r="F485" i="63"/>
  <c r="A485" i="63"/>
  <c r="A377" i="63"/>
  <c r="F377" i="63"/>
  <c r="E377" i="63"/>
  <c r="C377" i="63"/>
  <c r="A207" i="63"/>
  <c r="E207" i="63"/>
  <c r="B38" i="61"/>
  <c r="F207" i="63"/>
  <c r="D444" i="61"/>
  <c r="B444" i="61"/>
  <c r="E444" i="61"/>
  <c r="C444" i="61"/>
  <c r="B319" i="61"/>
  <c r="A467" i="63"/>
  <c r="E467" i="63"/>
  <c r="F467" i="63"/>
  <c r="A468" i="63"/>
  <c r="E468" i="63"/>
  <c r="F468" i="63"/>
  <c r="B323" i="61"/>
  <c r="A242" i="63"/>
  <c r="F242" i="63"/>
  <c r="E242" i="63"/>
  <c r="B178" i="61"/>
  <c r="E424" i="63"/>
  <c r="F424" i="63"/>
  <c r="B147" i="61"/>
  <c r="A424" i="63"/>
  <c r="A43" i="63"/>
  <c r="B129" i="61"/>
  <c r="E43" i="63"/>
  <c r="F43" i="63"/>
  <c r="E212" i="63"/>
  <c r="F212" i="63"/>
  <c r="B58" i="61"/>
  <c r="A212" i="63"/>
  <c r="A423" i="63"/>
  <c r="E423" i="63"/>
  <c r="F423" i="63"/>
  <c r="B143" i="61"/>
  <c r="C423" i="63"/>
  <c r="F331" i="63"/>
  <c r="C331" i="63"/>
  <c r="A331" i="63"/>
  <c r="E331" i="63"/>
  <c r="C489" i="63"/>
  <c r="B407" i="61"/>
  <c r="A489" i="63"/>
  <c r="F489" i="63"/>
  <c r="E524" i="63"/>
  <c r="F524" i="63"/>
  <c r="C524" i="63"/>
  <c r="A524" i="63"/>
  <c r="A201" i="63"/>
  <c r="F201" i="63"/>
  <c r="C201" i="63"/>
  <c r="E537" i="63"/>
  <c r="C537" i="63"/>
  <c r="A537" i="63"/>
  <c r="F537" i="63"/>
  <c r="E368" i="63"/>
  <c r="F368" i="63"/>
  <c r="A368" i="63"/>
  <c r="C368" i="63"/>
  <c r="F482" i="63"/>
  <c r="A482" i="63"/>
  <c r="B379" i="61"/>
  <c r="E482" i="63"/>
  <c r="F208" i="63"/>
  <c r="A208" i="63"/>
  <c r="B42" i="61"/>
  <c r="F158" i="63"/>
  <c r="C158" i="63"/>
  <c r="A158" i="63"/>
  <c r="F95" i="63"/>
  <c r="D337" i="61"/>
  <c r="B337" i="61"/>
  <c r="A95" i="63"/>
  <c r="B106" i="61"/>
  <c r="A224" i="63"/>
  <c r="F224" i="63"/>
  <c r="D106" i="61"/>
  <c r="D477" i="61"/>
  <c r="A130" i="63"/>
  <c r="B477" i="61"/>
  <c r="F130" i="63"/>
  <c r="F472" i="63"/>
  <c r="A472" i="63"/>
  <c r="E472" i="63"/>
  <c r="B339" i="61"/>
  <c r="A47" i="63"/>
  <c r="C47" i="63"/>
  <c r="B145" i="61"/>
  <c r="F47" i="63"/>
  <c r="A234" i="63"/>
  <c r="F234" i="63"/>
  <c r="B146" i="61"/>
  <c r="E234" i="63"/>
  <c r="F325" i="63"/>
  <c r="A325" i="63"/>
  <c r="E325" i="63"/>
  <c r="B510" i="61"/>
  <c r="A252" i="63"/>
  <c r="B218" i="61"/>
  <c r="D218" i="61"/>
  <c r="E252" i="63"/>
  <c r="F252" i="63"/>
  <c r="F388" i="63"/>
  <c r="C388" i="63"/>
  <c r="A388" i="63"/>
  <c r="E388" i="63"/>
  <c r="C124" i="61"/>
  <c r="B124" i="61"/>
  <c r="D124" i="61"/>
  <c r="E124" i="61"/>
  <c r="A379" i="63"/>
  <c r="E379" i="63"/>
  <c r="F379" i="63"/>
  <c r="C379" i="63"/>
  <c r="E264" i="63"/>
  <c r="A264" i="63"/>
  <c r="B266" i="61"/>
  <c r="C264" i="63"/>
  <c r="F264" i="63"/>
  <c r="B51" i="61"/>
  <c r="A400" i="63"/>
  <c r="E400" i="63"/>
  <c r="F400" i="63"/>
  <c r="B237" i="61"/>
  <c r="A70" i="63"/>
  <c r="D237" i="61"/>
  <c r="F70" i="63"/>
  <c r="A187" i="63"/>
  <c r="C187" i="63"/>
  <c r="F187" i="63"/>
  <c r="C244" i="61"/>
  <c r="B244" i="61"/>
  <c r="D244" i="61"/>
  <c r="E244" i="61"/>
  <c r="E294" i="63"/>
  <c r="B386" i="61"/>
  <c r="F294" i="63"/>
  <c r="A294" i="63"/>
  <c r="C192" i="63"/>
  <c r="A192" i="63"/>
  <c r="F192" i="63"/>
  <c r="E240" i="61"/>
  <c r="B240" i="61"/>
  <c r="D240" i="61"/>
  <c r="C240" i="61"/>
  <c r="C312" i="61"/>
  <c r="E312" i="61"/>
  <c r="D312" i="61"/>
  <c r="B312" i="61"/>
  <c r="B503" i="61"/>
  <c r="A513" i="63"/>
  <c r="F513" i="63"/>
  <c r="E513" i="63"/>
  <c r="B261" i="61"/>
  <c r="E76" i="63"/>
  <c r="F76" i="63"/>
  <c r="A76" i="63"/>
  <c r="A162" i="63"/>
  <c r="C162" i="63"/>
  <c r="F162" i="63"/>
  <c r="E576" i="63"/>
  <c r="A576" i="63"/>
  <c r="F576" i="63"/>
  <c r="C576" i="63"/>
  <c r="A420" i="63"/>
  <c r="B131" i="61"/>
  <c r="F420" i="63"/>
  <c r="E420" i="63"/>
  <c r="A319" i="63"/>
  <c r="B486" i="61"/>
  <c r="E319" i="63"/>
  <c r="F319" i="63"/>
  <c r="E296" i="63"/>
  <c r="F296" i="63"/>
  <c r="B394" i="61"/>
  <c r="A296" i="63"/>
  <c r="E12" i="61"/>
  <c r="D12" i="61"/>
  <c r="B12" i="61"/>
  <c r="C12" i="61"/>
  <c r="F297" i="63"/>
  <c r="B398" i="61"/>
  <c r="A297" i="63"/>
  <c r="E297" i="63"/>
  <c r="E496" i="63"/>
  <c r="B435" i="61"/>
  <c r="A496" i="63"/>
  <c r="F496" i="63"/>
  <c r="F442" i="63"/>
  <c r="E442" i="63"/>
  <c r="A442" i="63"/>
  <c r="C442" i="63"/>
  <c r="B219" i="61"/>
  <c r="A339" i="63"/>
  <c r="C339" i="63"/>
  <c r="E339" i="63"/>
  <c r="F339" i="63"/>
  <c r="D72" i="61"/>
  <c r="E72" i="61"/>
  <c r="B72" i="61"/>
  <c r="C72" i="61"/>
  <c r="B173" i="61"/>
  <c r="A54" i="63"/>
  <c r="F54" i="63"/>
  <c r="C54" i="63"/>
  <c r="A49" i="63"/>
  <c r="B153" i="61"/>
  <c r="F49" i="63"/>
  <c r="C532" i="63"/>
  <c r="A532" i="63"/>
  <c r="E532" i="63"/>
  <c r="F532" i="63"/>
  <c r="B62" i="61"/>
  <c r="A213" i="63"/>
  <c r="F213" i="63"/>
  <c r="E213" i="63"/>
  <c r="D180" i="61"/>
  <c r="C180" i="61"/>
  <c r="B180" i="61"/>
  <c r="E180" i="61"/>
  <c r="C559" i="63"/>
  <c r="F559" i="63"/>
  <c r="A559" i="63"/>
  <c r="E559" i="63"/>
  <c r="B8" i="61"/>
  <c r="D8" i="61"/>
  <c r="C8" i="61"/>
  <c r="E8" i="61"/>
  <c r="A27" i="63"/>
  <c r="B65" i="61"/>
  <c r="F27" i="63"/>
  <c r="E27" i="63"/>
  <c r="F263" i="63"/>
  <c r="B262" i="61"/>
  <c r="C263" i="63"/>
  <c r="A263" i="63"/>
  <c r="E263" i="63"/>
  <c r="F433" i="63"/>
  <c r="A433" i="63"/>
  <c r="B183" i="61"/>
  <c r="D183" i="61"/>
  <c r="D374" i="61"/>
  <c r="A291" i="63"/>
  <c r="F291" i="63"/>
  <c r="B374" i="61"/>
  <c r="C569" i="63"/>
  <c r="A569" i="63"/>
  <c r="F569" i="63"/>
  <c r="F279" i="63"/>
  <c r="B326" i="61"/>
  <c r="D326" i="61"/>
  <c r="E279" i="63"/>
  <c r="A279" i="63"/>
  <c r="E333" i="63"/>
  <c r="F333" i="63"/>
  <c r="A333" i="63"/>
  <c r="C333" i="63"/>
  <c r="D40" i="61"/>
  <c r="C40" i="61"/>
  <c r="B40" i="61"/>
  <c r="E40" i="61"/>
  <c r="C191" i="63"/>
  <c r="F191" i="63"/>
  <c r="A191" i="63"/>
  <c r="C564" i="63"/>
  <c r="E564" i="63"/>
  <c r="F564" i="63"/>
  <c r="A564" i="63"/>
  <c r="D384" i="61"/>
  <c r="C384" i="61"/>
  <c r="E384" i="61"/>
  <c r="B384" i="61"/>
  <c r="A488" i="63"/>
  <c r="F488" i="63"/>
  <c r="C488" i="63"/>
  <c r="B403" i="61"/>
  <c r="E488" i="63"/>
  <c r="F373" i="63"/>
  <c r="C373" i="63"/>
  <c r="A373" i="63"/>
  <c r="E373" i="63"/>
  <c r="D268" i="61"/>
  <c r="C268" i="61"/>
  <c r="B268" i="61"/>
  <c r="E268" i="61"/>
  <c r="B425" i="61"/>
  <c r="E117" i="63"/>
  <c r="A117" i="63"/>
  <c r="F117" i="63"/>
  <c r="E48" i="63"/>
  <c r="A48" i="63"/>
  <c r="F48" i="63"/>
  <c r="B149" i="61"/>
  <c r="F106" i="63"/>
  <c r="C106" i="63"/>
  <c r="B381" i="61"/>
  <c r="A106" i="63"/>
  <c r="E52" i="61"/>
  <c r="B52" i="61"/>
  <c r="C52" i="61"/>
  <c r="D52" i="61"/>
  <c r="E123" i="63"/>
  <c r="B449" i="61"/>
  <c r="A123" i="63"/>
  <c r="F123" i="63"/>
  <c r="B109" i="61"/>
  <c r="A38" i="63"/>
  <c r="F38" i="63"/>
  <c r="C359" i="63"/>
  <c r="F359" i="63"/>
  <c r="A359" i="63"/>
  <c r="E359" i="63"/>
  <c r="B355" i="61"/>
  <c r="A476" i="63"/>
  <c r="F476" i="63"/>
  <c r="E476" i="63"/>
  <c r="E502" i="63"/>
  <c r="A502" i="63"/>
  <c r="C502" i="63"/>
  <c r="F502" i="63"/>
  <c r="B459" i="61"/>
  <c r="A216" i="63"/>
  <c r="E216" i="63"/>
  <c r="B74" i="61"/>
  <c r="F216" i="63"/>
  <c r="C517" i="63"/>
  <c r="F517" i="63"/>
  <c r="A517" i="63"/>
  <c r="E517" i="63"/>
  <c r="A53" i="63"/>
  <c r="B169" i="61"/>
  <c r="F53" i="63"/>
  <c r="B317" i="61"/>
  <c r="F90" i="63"/>
  <c r="A90" i="63"/>
  <c r="B117" i="61"/>
  <c r="A40" i="63"/>
  <c r="F40" i="63"/>
  <c r="C40" i="63"/>
  <c r="E40" i="63"/>
  <c r="E300" i="61"/>
  <c r="B300" i="61"/>
  <c r="D300" i="61"/>
  <c r="C300" i="61"/>
  <c r="A238" i="63"/>
  <c r="B162" i="61"/>
  <c r="E238" i="63"/>
  <c r="F238" i="63"/>
  <c r="A342" i="63"/>
  <c r="F342" i="63"/>
  <c r="E342" i="63"/>
  <c r="C342" i="63"/>
  <c r="A249" i="63"/>
  <c r="F249" i="63"/>
  <c r="B206" i="61"/>
  <c r="E249" i="63"/>
  <c r="C382" i="63"/>
  <c r="A382" i="63"/>
  <c r="E382" i="63"/>
  <c r="F382" i="63"/>
  <c r="F450" i="63"/>
  <c r="E450" i="63"/>
  <c r="B251" i="61"/>
  <c r="A450" i="63"/>
  <c r="D272" i="61"/>
  <c r="C272" i="61"/>
  <c r="B272" i="61"/>
  <c r="E272" i="61"/>
  <c r="C148" i="63"/>
  <c r="F148" i="63"/>
  <c r="A148" i="63"/>
  <c r="C366" i="63"/>
  <c r="F366" i="63"/>
  <c r="E366" i="63"/>
  <c r="A366" i="63"/>
  <c r="B426" i="61"/>
  <c r="D426" i="61"/>
  <c r="A304" i="63"/>
  <c r="F304" i="63"/>
  <c r="C178" i="63"/>
  <c r="F178" i="63"/>
  <c r="A178" i="63"/>
  <c r="F59" i="63"/>
  <c r="B193" i="61"/>
  <c r="A59" i="63"/>
  <c r="C204" i="63"/>
  <c r="E204" i="63"/>
  <c r="F204" i="63"/>
  <c r="B18" i="61"/>
  <c r="A204" i="63"/>
  <c r="C176" i="63"/>
  <c r="A176" i="63"/>
  <c r="F176" i="63"/>
  <c r="F78" i="63"/>
  <c r="B269" i="61"/>
  <c r="A78" i="63"/>
  <c r="C78" i="63"/>
  <c r="B292" i="61"/>
  <c r="D292" i="61"/>
  <c r="C292" i="61"/>
  <c r="E292" i="61"/>
  <c r="A96" i="63"/>
  <c r="B341" i="61"/>
  <c r="E96" i="63"/>
  <c r="F96" i="63"/>
  <c r="F448" i="63"/>
  <c r="B243" i="61"/>
  <c r="A448" i="63"/>
  <c r="D243" i="61"/>
  <c r="E448" i="63"/>
  <c r="B342" i="61"/>
  <c r="E283" i="63"/>
  <c r="D342" i="61"/>
  <c r="F283" i="63"/>
  <c r="A283" i="63"/>
  <c r="F321" i="63"/>
  <c r="B494" i="61"/>
  <c r="A321" i="63"/>
  <c r="D494" i="61"/>
  <c r="D105" i="61"/>
  <c r="F37" i="63"/>
  <c r="A37" i="63"/>
  <c r="E37" i="63"/>
  <c r="B105" i="61"/>
  <c r="A469" i="63"/>
  <c r="B327" i="61"/>
  <c r="F469" i="63"/>
  <c r="E469" i="63"/>
  <c r="A480" i="63"/>
  <c r="E480" i="63"/>
  <c r="F480" i="63"/>
  <c r="B371" i="61"/>
  <c r="B401" i="61"/>
  <c r="F111" i="63"/>
  <c r="E111" i="63"/>
  <c r="A111" i="63"/>
  <c r="C189" i="63"/>
  <c r="F189" i="63"/>
  <c r="A189" i="63"/>
  <c r="F357" i="63"/>
  <c r="A357" i="63"/>
  <c r="C357" i="63"/>
  <c r="E357" i="63"/>
  <c r="C508" i="63"/>
  <c r="A508" i="63"/>
  <c r="B483" i="61"/>
  <c r="E508" i="63"/>
  <c r="F508" i="63"/>
  <c r="F307" i="63"/>
  <c r="C307" i="63"/>
  <c r="B438" i="61"/>
  <c r="A307" i="63"/>
  <c r="E307" i="63"/>
  <c r="A186" i="63"/>
  <c r="F186" i="63"/>
  <c r="E186" i="63"/>
  <c r="C186" i="63"/>
  <c r="F430" i="63"/>
  <c r="B171" i="61"/>
  <c r="E430" i="63"/>
  <c r="A430" i="63"/>
  <c r="D171" i="61"/>
  <c r="F110" i="63"/>
  <c r="A110" i="63"/>
  <c r="C110" i="63"/>
  <c r="B397" i="61"/>
  <c r="A498" i="63"/>
  <c r="E498" i="63"/>
  <c r="B443" i="61"/>
  <c r="F498" i="63"/>
  <c r="C498" i="63"/>
  <c r="B204" i="61"/>
  <c r="E204" i="61"/>
  <c r="C204" i="61"/>
  <c r="D204" i="61"/>
  <c r="C336" i="61"/>
  <c r="D336" i="61"/>
  <c r="E336" i="61"/>
  <c r="B336" i="61"/>
  <c r="C155" i="63"/>
  <c r="F155" i="63"/>
  <c r="A155" i="63"/>
  <c r="E80" i="61"/>
  <c r="B80" i="61"/>
  <c r="D80" i="61"/>
  <c r="C80" i="61"/>
  <c r="B433" i="61"/>
  <c r="E119" i="63"/>
  <c r="F119" i="63"/>
  <c r="A119" i="63"/>
  <c r="A504" i="63"/>
  <c r="B467" i="61"/>
  <c r="D467" i="61"/>
  <c r="F504" i="63"/>
  <c r="F25" i="63"/>
  <c r="B57" i="61"/>
  <c r="A25" i="63"/>
  <c r="A136" i="63"/>
  <c r="B501" i="61"/>
  <c r="C136" i="63"/>
  <c r="F136" i="63"/>
  <c r="C36" i="61"/>
  <c r="E36" i="61"/>
  <c r="D36" i="61"/>
  <c r="B36" i="61"/>
  <c r="D37" i="61"/>
  <c r="B37" i="61"/>
  <c r="A20" i="63"/>
  <c r="F20" i="63"/>
  <c r="E571" i="63"/>
  <c r="F571" i="63"/>
  <c r="C571" i="63"/>
  <c r="A571" i="63"/>
  <c r="F536" i="63"/>
  <c r="E536" i="63"/>
  <c r="A536" i="63"/>
  <c r="C536" i="63"/>
  <c r="B85" i="61"/>
  <c r="D85" i="61"/>
  <c r="F32" i="63"/>
  <c r="A32" i="63"/>
  <c r="F543" i="63"/>
  <c r="A543" i="63"/>
  <c r="E543" i="63"/>
  <c r="C543" i="63"/>
  <c r="B405" i="61"/>
  <c r="F112" i="63"/>
  <c r="A112" i="63"/>
  <c r="C112" i="63"/>
  <c r="E92" i="61"/>
  <c r="B92" i="61"/>
  <c r="D92" i="61"/>
  <c r="C92" i="61"/>
  <c r="C174" i="63"/>
  <c r="E174" i="63"/>
  <c r="F174" i="63"/>
  <c r="A174" i="63"/>
  <c r="E514" i="63"/>
  <c r="F514" i="63"/>
  <c r="C514" i="63"/>
  <c r="B507" i="61"/>
  <c r="A514" i="63"/>
  <c r="B365" i="61"/>
  <c r="A102" i="63"/>
  <c r="D365" i="61"/>
  <c r="F102" i="63"/>
  <c r="E371" i="63"/>
  <c r="C371" i="63"/>
  <c r="A371" i="63"/>
  <c r="F371" i="63"/>
  <c r="C516" i="61"/>
  <c r="D516" i="61"/>
  <c r="E516" i="61"/>
  <c r="B516" i="61"/>
  <c r="B220" i="61"/>
  <c r="D220" i="61"/>
  <c r="E220" i="61"/>
  <c r="C220" i="61"/>
  <c r="C76" i="61"/>
  <c r="E76" i="61"/>
  <c r="B76" i="61"/>
  <c r="D76" i="61"/>
  <c r="E476" i="61"/>
  <c r="B476" i="61"/>
  <c r="D476" i="61"/>
  <c r="C476" i="61"/>
  <c r="E292" i="63"/>
  <c r="B378" i="61"/>
  <c r="F292" i="63"/>
  <c r="A292" i="63"/>
  <c r="F74" i="63"/>
  <c r="B253" i="61"/>
  <c r="A74" i="63"/>
  <c r="F22" i="63"/>
  <c r="C22" i="63"/>
  <c r="A22" i="63"/>
  <c r="E22" i="63"/>
  <c r="B45" i="61"/>
  <c r="C578" i="63"/>
  <c r="E578" i="63"/>
  <c r="A578" i="63"/>
  <c r="F578" i="63"/>
  <c r="E11" i="63"/>
  <c r="F11" i="63"/>
  <c r="A11" i="63"/>
  <c r="B6" i="61"/>
  <c r="B16" i="61"/>
  <c r="D16" i="61"/>
  <c r="C16" i="61"/>
  <c r="E16" i="61"/>
  <c r="E408" i="63"/>
  <c r="F408" i="63"/>
  <c r="D83" i="61"/>
  <c r="B83" i="61"/>
  <c r="A408" i="63"/>
  <c r="A462" i="63"/>
  <c r="F462" i="63"/>
  <c r="E462" i="63"/>
  <c r="B299" i="61"/>
  <c r="B492" i="61"/>
  <c r="E492" i="61"/>
  <c r="C492" i="61"/>
  <c r="D492" i="61"/>
  <c r="B168" i="61"/>
  <c r="C168" i="61"/>
  <c r="E168" i="61"/>
  <c r="D168" i="61"/>
  <c r="E472" i="61"/>
  <c r="D472" i="61"/>
  <c r="C472" i="61"/>
  <c r="B472" i="61"/>
  <c r="E437" i="63"/>
  <c r="B199" i="61"/>
  <c r="A437" i="63"/>
  <c r="F437" i="63"/>
  <c r="A391" i="63"/>
  <c r="E391" i="63"/>
  <c r="F391" i="63"/>
  <c r="B15" i="61"/>
  <c r="F108" i="63"/>
  <c r="B389" i="61"/>
  <c r="A108" i="63"/>
  <c r="D410" i="61"/>
  <c r="B410" i="61"/>
  <c r="F300" i="63"/>
  <c r="A300" i="63"/>
  <c r="B257" i="61"/>
  <c r="F75" i="63"/>
  <c r="A75" i="63"/>
  <c r="C75" i="63"/>
  <c r="E511" i="63"/>
  <c r="A511" i="63"/>
  <c r="C511" i="63"/>
  <c r="F511" i="63"/>
  <c r="B495" i="61"/>
  <c r="C518" i="63"/>
  <c r="F518" i="63"/>
  <c r="E518" i="63"/>
  <c r="A518" i="63"/>
  <c r="C216" i="61"/>
  <c r="B216" i="61"/>
  <c r="D216" i="61"/>
  <c r="E216" i="61"/>
  <c r="E60" i="61"/>
  <c r="B60" i="61"/>
  <c r="D60" i="61"/>
  <c r="C60" i="61"/>
  <c r="E17" i="63"/>
  <c r="F17" i="63"/>
  <c r="B22" i="61"/>
  <c r="E22" i="61"/>
  <c r="C22" i="61"/>
  <c r="A17" i="63"/>
  <c r="A85" i="63"/>
  <c r="B297" i="61"/>
  <c r="C85" i="63"/>
  <c r="F85" i="63"/>
  <c r="E434" i="63"/>
  <c r="A434" i="63"/>
  <c r="B187" i="61"/>
  <c r="F434" i="63"/>
  <c r="F417" i="63"/>
  <c r="A417" i="63"/>
  <c r="E417" i="63"/>
  <c r="B119" i="61"/>
  <c r="A538" i="63"/>
  <c r="F538" i="63"/>
  <c r="C538" i="63"/>
  <c r="E538" i="63"/>
  <c r="C159" i="63"/>
  <c r="F159" i="63"/>
  <c r="A159" i="63"/>
  <c r="E159" i="63"/>
  <c r="A460" i="63"/>
  <c r="B291" i="61"/>
  <c r="C460" i="63"/>
  <c r="F460" i="63"/>
  <c r="A214" i="63"/>
  <c r="F214" i="63"/>
  <c r="B66" i="61"/>
  <c r="E214" i="63"/>
  <c r="A298" i="63"/>
  <c r="F298" i="63"/>
  <c r="D402" i="61"/>
  <c r="E298" i="63"/>
  <c r="B402" i="61"/>
  <c r="A286" i="63"/>
  <c r="F286" i="63"/>
  <c r="B354" i="61"/>
  <c r="E286" i="63"/>
  <c r="A177" i="63"/>
  <c r="C177" i="63"/>
  <c r="F177" i="63"/>
  <c r="F105" i="63"/>
  <c r="B377" i="61"/>
  <c r="A105" i="63"/>
  <c r="B90" i="61"/>
  <c r="E220" i="63"/>
  <c r="F220" i="63"/>
  <c r="A220" i="63"/>
  <c r="A318" i="63"/>
  <c r="B482" i="61"/>
  <c r="F318" i="63"/>
  <c r="E318" i="63"/>
  <c r="C318" i="63"/>
  <c r="A157" i="63"/>
  <c r="F157" i="63"/>
  <c r="C157" i="63"/>
  <c r="E132" i="61"/>
  <c r="C132" i="61"/>
  <c r="D132" i="61"/>
  <c r="B132" i="61"/>
  <c r="B102" i="61"/>
  <c r="A223" i="63"/>
  <c r="F223" i="63"/>
  <c r="E223" i="63"/>
  <c r="C353" i="63"/>
  <c r="E353" i="63"/>
  <c r="F353" i="63"/>
  <c r="A353" i="63"/>
  <c r="B239" i="61"/>
  <c r="A447" i="63"/>
  <c r="F447" i="63"/>
  <c r="F211" i="63"/>
  <c r="C211" i="63"/>
  <c r="E211" i="63"/>
  <c r="B54" i="61"/>
  <c r="A211" i="63"/>
  <c r="E48" i="61"/>
  <c r="B48" i="61"/>
  <c r="D48" i="61"/>
  <c r="C48" i="61"/>
  <c r="A12" i="63"/>
  <c r="F12" i="63"/>
  <c r="B9" i="61"/>
  <c r="E269" i="63"/>
  <c r="A269" i="63"/>
  <c r="F269" i="63"/>
  <c r="B286" i="61"/>
  <c r="C269" i="63"/>
  <c r="A84" i="63"/>
  <c r="F84" i="63"/>
  <c r="B293" i="61"/>
  <c r="F141" i="63"/>
  <c r="C141" i="63"/>
  <c r="A141" i="63"/>
  <c r="F277" i="63"/>
  <c r="E277" i="63"/>
  <c r="A277" i="63"/>
  <c r="B318" i="61"/>
  <c r="B437" i="61"/>
  <c r="A120" i="63"/>
  <c r="D437" i="61"/>
  <c r="F120" i="63"/>
  <c r="E120" i="63"/>
  <c r="E448" i="61"/>
  <c r="C448" i="61"/>
  <c r="B448" i="61"/>
  <c r="D448" i="61"/>
  <c r="A30" i="63"/>
  <c r="B77" i="61"/>
  <c r="D77" i="61"/>
  <c r="F30" i="63"/>
  <c r="E30" i="63"/>
  <c r="B396" i="61"/>
  <c r="D396" i="61"/>
  <c r="C396" i="61"/>
  <c r="E396" i="61"/>
  <c r="E185" i="63"/>
  <c r="A185" i="63"/>
  <c r="F185" i="63"/>
  <c r="C185" i="63"/>
  <c r="F232" i="63"/>
  <c r="A232" i="63"/>
  <c r="B138" i="61"/>
  <c r="E401" i="63"/>
  <c r="F401" i="63"/>
  <c r="A401" i="63"/>
  <c r="B55" i="61"/>
  <c r="E293" i="63"/>
  <c r="D382" i="61"/>
  <c r="F293" i="63"/>
  <c r="B382" i="61"/>
  <c r="A293" i="63"/>
  <c r="F552" i="63"/>
  <c r="A552" i="63"/>
  <c r="E552" i="63"/>
  <c r="C552" i="63"/>
  <c r="C313" i="63"/>
  <c r="E313" i="63"/>
  <c r="B462" i="61"/>
  <c r="F313" i="63"/>
  <c r="A313" i="63"/>
  <c r="B194" i="61"/>
  <c r="C246" i="63"/>
  <c r="F246" i="63"/>
  <c r="A246" i="63"/>
  <c r="E246" i="63"/>
  <c r="D208" i="61"/>
  <c r="E208" i="61"/>
  <c r="C208" i="61"/>
  <c r="B208" i="61"/>
  <c r="F372" i="63"/>
  <c r="C372" i="63"/>
  <c r="A372" i="63"/>
  <c r="E372" i="63"/>
  <c r="B376" i="61"/>
  <c r="D376" i="61"/>
  <c r="E376" i="61"/>
  <c r="C376" i="61"/>
  <c r="F253" i="63"/>
  <c r="E253" i="63"/>
  <c r="B222" i="61"/>
  <c r="A253" i="63"/>
  <c r="D222" i="61"/>
  <c r="A173" i="63"/>
  <c r="F173" i="63"/>
  <c r="C173" i="63"/>
  <c r="A260" i="63"/>
  <c r="F260" i="63"/>
  <c r="B250" i="61"/>
  <c r="D250" i="61"/>
  <c r="E260" i="63"/>
  <c r="F516" i="63"/>
  <c r="B515" i="61"/>
  <c r="A516" i="63"/>
  <c r="E516" i="63"/>
  <c r="C337" i="63"/>
  <c r="A337" i="63"/>
  <c r="E337" i="63"/>
  <c r="F337" i="63"/>
  <c r="B249" i="61"/>
  <c r="E73" i="63"/>
  <c r="F73" i="63"/>
  <c r="A73" i="63"/>
  <c r="E368" i="61"/>
  <c r="C368" i="61"/>
  <c r="D368" i="61"/>
  <c r="B368" i="61"/>
  <c r="F419" i="63"/>
  <c r="A419" i="63"/>
  <c r="B127" i="61"/>
  <c r="E419" i="63"/>
  <c r="D260" i="61"/>
  <c r="E260" i="61"/>
  <c r="B260" i="61"/>
  <c r="C260" i="61"/>
  <c r="A72" i="63"/>
  <c r="B245" i="61"/>
  <c r="F72" i="63"/>
  <c r="D245" i="61"/>
  <c r="A310" i="63"/>
  <c r="D450" i="61"/>
  <c r="F310" i="63"/>
  <c r="B450" i="61"/>
  <c r="E310" i="63"/>
  <c r="A81" i="63"/>
  <c r="F81" i="63"/>
  <c r="B281" i="61"/>
  <c r="D512" i="61"/>
  <c r="E512" i="61"/>
  <c r="B512" i="61"/>
  <c r="C512" i="61"/>
  <c r="C533" i="63"/>
  <c r="F533" i="63"/>
  <c r="A533" i="63"/>
  <c r="E533" i="63"/>
  <c r="A109" i="63"/>
  <c r="F109" i="63"/>
  <c r="E109" i="63"/>
  <c r="D393" i="61"/>
  <c r="B393" i="61"/>
  <c r="D144" i="61"/>
  <c r="C144" i="61"/>
  <c r="B144" i="61"/>
  <c r="E144" i="61"/>
  <c r="D488" i="61"/>
  <c r="B488" i="61"/>
  <c r="E488" i="61"/>
  <c r="C488" i="61"/>
  <c r="D422" i="61"/>
  <c r="B422" i="61"/>
  <c r="F303" i="63"/>
  <c r="A303" i="63"/>
  <c r="E303" i="63"/>
  <c r="F358" i="63"/>
  <c r="E358" i="63"/>
  <c r="A358" i="63"/>
  <c r="C358" i="63"/>
  <c r="F574" i="63"/>
  <c r="C574" i="63"/>
  <c r="A574" i="63"/>
  <c r="E574" i="63"/>
  <c r="D284" i="61"/>
  <c r="C284" i="61"/>
  <c r="E284" i="61"/>
  <c r="B284" i="61"/>
  <c r="C147" i="63"/>
  <c r="A147" i="63"/>
  <c r="F147" i="63"/>
  <c r="B334" i="61"/>
  <c r="A281" i="63"/>
  <c r="F281" i="63"/>
  <c r="E281" i="63"/>
  <c r="C460" i="61"/>
  <c r="D460" i="61"/>
  <c r="E460" i="61"/>
  <c r="B460" i="61"/>
  <c r="E266" i="63"/>
  <c r="B274" i="61"/>
  <c r="F266" i="63"/>
  <c r="A266" i="63"/>
  <c r="C199" i="63"/>
  <c r="A199" i="63"/>
  <c r="F199" i="63"/>
  <c r="F440" i="63"/>
  <c r="D211" i="61"/>
  <c r="B211" i="61"/>
  <c r="A440" i="63"/>
  <c r="E219" i="63"/>
  <c r="A219" i="63"/>
  <c r="F219" i="63"/>
  <c r="B86" i="61"/>
  <c r="A506" i="63"/>
  <c r="C506" i="63"/>
  <c r="F506" i="63"/>
  <c r="E506" i="63"/>
  <c r="B475" i="61"/>
  <c r="E501" i="63"/>
  <c r="D455" i="61"/>
  <c r="A501" i="63"/>
  <c r="F501" i="63"/>
  <c r="B455" i="61"/>
  <c r="B404" i="61"/>
  <c r="D404" i="61"/>
  <c r="E404" i="61"/>
  <c r="C404" i="61"/>
  <c r="A103" i="63"/>
  <c r="B369" i="61"/>
  <c r="F103" i="63"/>
  <c r="C103" i="63"/>
  <c r="F347" i="63"/>
  <c r="C347" i="63"/>
  <c r="A347" i="63"/>
  <c r="E499" i="63"/>
  <c r="F499" i="63"/>
  <c r="B447" i="61"/>
  <c r="C499" i="63"/>
  <c r="A499" i="63"/>
  <c r="B316" i="61"/>
  <c r="E316" i="61"/>
  <c r="C316" i="61"/>
  <c r="D316" i="61"/>
  <c r="F479" i="63"/>
  <c r="D367" i="61"/>
  <c r="E479" i="63"/>
  <c r="B367" i="61"/>
  <c r="A479" i="63"/>
  <c r="B177" i="61"/>
  <c r="F55" i="63"/>
  <c r="A55" i="63"/>
  <c r="A9" i="63"/>
  <c r="F9" i="63"/>
  <c r="E9" i="63"/>
  <c r="B14" i="61"/>
  <c r="C14" i="61"/>
  <c r="A221" i="63"/>
  <c r="B94" i="61"/>
  <c r="F221" i="63"/>
  <c r="C221" i="63"/>
  <c r="E221" i="63"/>
  <c r="C136" i="61"/>
  <c r="D136" i="61"/>
  <c r="B136" i="61"/>
  <c r="E136" i="61"/>
  <c r="E245" i="63"/>
  <c r="F245" i="63"/>
  <c r="B190" i="61"/>
  <c r="A245" i="63"/>
  <c r="C245" i="63"/>
  <c r="C580" i="63"/>
  <c r="E580" i="63"/>
  <c r="A580" i="63"/>
  <c r="F580" i="63"/>
  <c r="A444" i="63"/>
  <c r="F444" i="63"/>
  <c r="B227" i="61"/>
  <c r="E444" i="63"/>
  <c r="C262" i="63"/>
  <c r="A262" i="63"/>
  <c r="B258" i="61"/>
  <c r="F262" i="63"/>
  <c r="D198" i="61"/>
  <c r="B198" i="61"/>
  <c r="E247" i="63"/>
  <c r="A247" i="63"/>
  <c r="F247" i="63"/>
  <c r="C456" i="63"/>
  <c r="B275" i="61"/>
  <c r="A456" i="63"/>
  <c r="F456" i="63"/>
  <c r="E456" i="63"/>
  <c r="C196" i="63"/>
  <c r="F196" i="63"/>
  <c r="A196" i="63"/>
  <c r="F34" i="63"/>
  <c r="D93" i="61"/>
  <c r="B93" i="61"/>
  <c r="A34" i="63"/>
  <c r="F418" i="63"/>
  <c r="E418" i="63"/>
  <c r="A418" i="63"/>
  <c r="B123" i="61"/>
  <c r="C327" i="63"/>
  <c r="E327" i="63"/>
  <c r="A327" i="63"/>
  <c r="F327" i="63"/>
  <c r="E126" i="63"/>
  <c r="A126" i="63"/>
  <c r="C126" i="63"/>
  <c r="F126" i="63"/>
  <c r="B461" i="61"/>
  <c r="C530" i="63"/>
  <c r="E530" i="63"/>
  <c r="A530" i="63"/>
  <c r="F530" i="63"/>
  <c r="F494" i="63"/>
  <c r="E494" i="63"/>
  <c r="B427" i="61"/>
  <c r="A494" i="63"/>
  <c r="C494" i="63"/>
  <c r="D24" i="61"/>
  <c r="B24" i="61"/>
  <c r="C24" i="61"/>
  <c r="E24" i="61"/>
  <c r="E440" i="61"/>
  <c r="C440" i="61"/>
  <c r="B440" i="61"/>
  <c r="D440" i="61"/>
  <c r="E547" i="63"/>
  <c r="F547" i="63"/>
  <c r="A547" i="63"/>
  <c r="C547" i="63"/>
  <c r="B361" i="61"/>
  <c r="F101" i="63"/>
  <c r="A101" i="63"/>
  <c r="E346" i="63"/>
  <c r="A346" i="63"/>
  <c r="F346" i="63"/>
  <c r="C346" i="63"/>
  <c r="E568" i="63"/>
  <c r="A568" i="63"/>
  <c r="F568" i="63"/>
  <c r="C568" i="63"/>
  <c r="E356" i="61"/>
  <c r="D356" i="61"/>
  <c r="B356" i="61"/>
  <c r="C356" i="61"/>
  <c r="B453" i="61"/>
  <c r="A124" i="63"/>
  <c r="F124" i="63"/>
  <c r="E188" i="61"/>
  <c r="D188" i="61"/>
  <c r="B188" i="61"/>
  <c r="C188" i="61"/>
  <c r="A133" i="63"/>
  <c r="F133" i="63"/>
  <c r="B489" i="61"/>
  <c r="A179" i="63"/>
  <c r="C179" i="63"/>
  <c r="E179" i="63"/>
  <c r="F179" i="63"/>
  <c r="A19" i="63"/>
  <c r="F19" i="63"/>
  <c r="B33" i="61"/>
  <c r="D19" i="63"/>
  <c r="A137" i="63"/>
  <c r="F137" i="63"/>
  <c r="B505" i="61"/>
  <c r="A229" i="63"/>
  <c r="F229" i="63"/>
  <c r="B126" i="61"/>
  <c r="E229" i="63"/>
  <c r="C265" i="63"/>
  <c r="E265" i="63"/>
  <c r="F265" i="63"/>
  <c r="B270" i="61"/>
  <c r="A265" i="63"/>
  <c r="A226" i="63"/>
  <c r="E226" i="63"/>
  <c r="B114" i="61"/>
  <c r="F226" i="63"/>
  <c r="F540" i="63"/>
  <c r="C540" i="63"/>
  <c r="E540" i="63"/>
  <c r="A540" i="63"/>
  <c r="A248" i="63"/>
  <c r="B202" i="61"/>
  <c r="E248" i="63"/>
  <c r="F248" i="63"/>
  <c r="C248" i="63"/>
  <c r="A41" i="63"/>
  <c r="E41" i="63"/>
  <c r="F41" i="63"/>
  <c r="B121" i="61"/>
  <c r="B140" i="61"/>
  <c r="C140" i="61"/>
  <c r="E140" i="61"/>
  <c r="D140" i="61"/>
  <c r="F390" i="63"/>
  <c r="C390" i="63"/>
  <c r="A390" i="63"/>
  <c r="E390" i="63"/>
  <c r="B370" i="61"/>
  <c r="F290" i="63"/>
  <c r="E290" i="63"/>
  <c r="A290" i="63"/>
  <c r="F8" i="63"/>
  <c r="E8" i="63"/>
  <c r="D8" i="63"/>
  <c r="B7" i="61"/>
  <c r="A8" i="63"/>
  <c r="D7" i="61"/>
  <c r="E407" i="63"/>
  <c r="B79" i="61"/>
  <c r="F407" i="63"/>
  <c r="A407" i="63"/>
  <c r="C323" i="63"/>
  <c r="E323" i="63"/>
  <c r="B502" i="61"/>
  <c r="F323" i="63"/>
  <c r="A323" i="63"/>
  <c r="A531" i="63"/>
  <c r="F531" i="63"/>
  <c r="C531" i="63"/>
  <c r="E531" i="63"/>
  <c r="A144" i="63"/>
  <c r="E144" i="63"/>
  <c r="F144" i="63"/>
  <c r="C144" i="63"/>
  <c r="C134" i="63"/>
  <c r="E134" i="63"/>
  <c r="B493" i="61"/>
  <c r="A134" i="63"/>
  <c r="F134" i="63"/>
  <c r="F160" i="63"/>
  <c r="C160" i="63"/>
  <c r="A160" i="63"/>
  <c r="E412" i="61"/>
  <c r="B412" i="61"/>
  <c r="C412" i="61"/>
  <c r="D412" i="61"/>
  <c r="A188" i="63"/>
  <c r="E188" i="63"/>
  <c r="F188" i="63"/>
  <c r="C188" i="63"/>
  <c r="E519" i="63"/>
  <c r="C519" i="63"/>
  <c r="A519" i="63"/>
  <c r="F519" i="63"/>
  <c r="C167" i="63"/>
  <c r="A167" i="63"/>
  <c r="F167" i="63"/>
  <c r="F149" i="63"/>
  <c r="A149" i="63"/>
  <c r="C149" i="63"/>
  <c r="C528" i="63"/>
  <c r="F528" i="63"/>
  <c r="E528" i="63"/>
  <c r="A528" i="63"/>
  <c r="C348" i="61"/>
  <c r="D348" i="61"/>
  <c r="B348" i="61"/>
  <c r="E348" i="61"/>
  <c r="E172" i="61"/>
  <c r="C172" i="61"/>
  <c r="B172" i="61"/>
  <c r="D172" i="61"/>
  <c r="C500" i="61"/>
  <c r="B500" i="61"/>
  <c r="D500" i="61"/>
  <c r="E500" i="61"/>
  <c r="B255" i="61"/>
  <c r="E451" i="63"/>
  <c r="D255" i="61"/>
  <c r="A451" i="63"/>
  <c r="F451" i="63"/>
  <c r="F402" i="63"/>
  <c r="D59" i="61"/>
  <c r="B59" i="61"/>
  <c r="E402" i="63"/>
  <c r="A402" i="63"/>
  <c r="A546" i="63"/>
  <c r="F546" i="63"/>
  <c r="C546" i="63"/>
  <c r="E546" i="63"/>
  <c r="E503" i="63"/>
  <c r="B463" i="61"/>
  <c r="A503" i="63"/>
  <c r="F503" i="63"/>
  <c r="E250" i="63"/>
  <c r="C250" i="63"/>
  <c r="B210" i="61"/>
  <c r="F250" i="63"/>
  <c r="A250" i="63"/>
  <c r="C18" i="63"/>
  <c r="B29" i="61"/>
  <c r="A18" i="63"/>
  <c r="F18" i="63"/>
  <c r="C26" i="63"/>
  <c r="B61" i="61"/>
  <c r="A26" i="63"/>
  <c r="F26" i="63"/>
  <c r="C520" i="63"/>
  <c r="A520" i="63"/>
  <c r="F520" i="63"/>
  <c r="E520" i="63"/>
  <c r="F97" i="63"/>
  <c r="A97" i="63"/>
  <c r="B345" i="61"/>
  <c r="C340" i="61"/>
  <c r="B340" i="61"/>
  <c r="E340" i="61"/>
  <c r="D340" i="61"/>
  <c r="C478" i="63"/>
  <c r="F478" i="63"/>
  <c r="B363" i="61"/>
  <c r="E478" i="63"/>
  <c r="A478" i="63"/>
  <c r="A271" i="63"/>
  <c r="E271" i="63"/>
  <c r="F271" i="63"/>
  <c r="B294" i="61"/>
  <c r="A64" i="63"/>
  <c r="F64" i="63"/>
  <c r="B213" i="61"/>
  <c r="E375" i="63"/>
  <c r="F375" i="63"/>
  <c r="A375" i="63"/>
  <c r="C375" i="63"/>
  <c r="C441" i="63"/>
  <c r="A441" i="63"/>
  <c r="E441" i="63"/>
  <c r="F441" i="63"/>
  <c r="B215" i="61"/>
  <c r="E453" i="63"/>
  <c r="A453" i="63"/>
  <c r="F453" i="63"/>
  <c r="B263" i="61"/>
  <c r="E487" i="63"/>
  <c r="D399" i="61"/>
  <c r="A487" i="63"/>
  <c r="B399" i="61"/>
  <c r="F487" i="63"/>
  <c r="F241" i="63"/>
  <c r="B174" i="61"/>
  <c r="A241" i="63"/>
  <c r="E241" i="63"/>
  <c r="E326" i="63"/>
  <c r="A326" i="63"/>
  <c r="F326" i="63"/>
  <c r="B514" i="61"/>
  <c r="C455" i="63"/>
  <c r="B271" i="61"/>
  <c r="A455" i="63"/>
  <c r="E455" i="63"/>
  <c r="F455" i="63"/>
  <c r="F464" i="63"/>
  <c r="C464" i="63"/>
  <c r="A464" i="63"/>
  <c r="B307" i="61"/>
  <c r="F6" i="63"/>
  <c r="A6" i="63"/>
  <c r="B13" i="61"/>
  <c r="D6" i="63"/>
  <c r="C13" i="61"/>
  <c r="C202" i="63"/>
  <c r="A202" i="63"/>
  <c r="F202" i="63"/>
  <c r="E202" i="63"/>
  <c r="E470" i="63"/>
  <c r="F470" i="63"/>
  <c r="B331" i="61"/>
  <c r="A470" i="63"/>
  <c r="E148" i="61"/>
  <c r="B148" i="61"/>
  <c r="C148" i="61"/>
  <c r="D148" i="61"/>
  <c r="F203" i="63"/>
  <c r="C203" i="63"/>
  <c r="A203" i="63"/>
  <c r="A145" i="63"/>
  <c r="F145" i="63"/>
  <c r="C145" i="63"/>
  <c r="E228" i="63"/>
  <c r="F228" i="63"/>
  <c r="A228" i="63"/>
  <c r="B122" i="61"/>
  <c r="E314" i="63"/>
  <c r="D466" i="61"/>
  <c r="B466" i="61"/>
  <c r="F314" i="63"/>
  <c r="A314" i="63"/>
  <c r="A332" i="63"/>
  <c r="F332" i="63"/>
  <c r="E332" i="63"/>
  <c r="C332" i="63"/>
  <c r="F153" i="63"/>
  <c r="C153" i="63"/>
  <c r="A153" i="63"/>
  <c r="C151" i="63"/>
  <c r="A151" i="63"/>
  <c r="F151" i="63"/>
  <c r="B203" i="61"/>
  <c r="D203" i="61"/>
  <c r="E438" i="63"/>
  <c r="F438" i="63"/>
  <c r="A438" i="63"/>
  <c r="A486" i="63"/>
  <c r="E486" i="63"/>
  <c r="F486" i="63"/>
  <c r="B395" i="61"/>
  <c r="E128" i="61"/>
  <c r="D128" i="61"/>
  <c r="B128" i="61"/>
  <c r="C128" i="61"/>
  <c r="F308" i="63"/>
  <c r="B442" i="61"/>
  <c r="C308" i="63"/>
  <c r="A308" i="63"/>
  <c r="A385" i="63"/>
  <c r="F385" i="63"/>
  <c r="C385" i="63"/>
  <c r="E385" i="63"/>
  <c r="E334" i="63"/>
  <c r="C334" i="63"/>
  <c r="A334" i="63"/>
  <c r="F334" i="63"/>
  <c r="C374" i="63"/>
  <c r="F374" i="63"/>
  <c r="A374" i="63"/>
  <c r="E374" i="63"/>
  <c r="B163" i="61"/>
  <c r="A428" i="63"/>
  <c r="F428" i="63"/>
  <c r="D163" i="61"/>
  <c r="B431" i="61"/>
  <c r="E495" i="63"/>
  <c r="F495" i="63"/>
  <c r="A495" i="63"/>
  <c r="E541" i="63"/>
  <c r="C541" i="63"/>
  <c r="F541" i="63"/>
  <c r="A541" i="63"/>
  <c r="C284" i="63"/>
  <c r="E284" i="63"/>
  <c r="F284" i="63"/>
  <c r="B346" i="61"/>
  <c r="A284" i="63"/>
  <c r="C544" i="63"/>
  <c r="F544" i="63"/>
  <c r="E544" i="63"/>
  <c r="A544" i="63"/>
  <c r="C161" i="63"/>
  <c r="F161" i="63"/>
  <c r="E161" i="63"/>
  <c r="A161" i="63"/>
  <c r="C100" i="61"/>
  <c r="B100" i="61"/>
  <c r="D100" i="61"/>
  <c r="E100" i="61"/>
  <c r="C335" i="63"/>
  <c r="F335" i="63"/>
  <c r="A335" i="63"/>
  <c r="E335" i="63"/>
  <c r="E466" i="63"/>
  <c r="F466" i="63"/>
  <c r="A466" i="63"/>
  <c r="B315" i="61"/>
  <c r="B305" i="61"/>
  <c r="F87" i="63"/>
  <c r="A87" i="63"/>
  <c r="C63" i="63"/>
  <c r="B209" i="61"/>
  <c r="F63" i="63"/>
  <c r="A63" i="63"/>
  <c r="F431" i="63"/>
  <c r="A431" i="63"/>
  <c r="B175" i="61"/>
  <c r="D175" i="61"/>
  <c r="E431" i="63"/>
  <c r="C575" i="63"/>
  <c r="E575" i="63"/>
  <c r="A575" i="63"/>
  <c r="F575" i="63"/>
  <c r="A135" i="63"/>
  <c r="E135" i="63"/>
  <c r="F135" i="63"/>
  <c r="B497" i="61"/>
  <c r="E160" i="61"/>
  <c r="D160" i="61"/>
  <c r="C160" i="61"/>
  <c r="B160" i="61"/>
  <c r="D288" i="61"/>
  <c r="C288" i="61"/>
  <c r="B288" i="61"/>
  <c r="E288" i="61"/>
  <c r="B313" i="61"/>
  <c r="F89" i="63"/>
  <c r="E89" i="63"/>
  <c r="C89" i="63"/>
  <c r="A89" i="63"/>
  <c r="F429" i="63"/>
  <c r="E429" i="63"/>
  <c r="A429" i="63"/>
  <c r="B167" i="61"/>
  <c r="F255" i="63"/>
  <c r="A255" i="63"/>
  <c r="E255" i="63"/>
  <c r="B230" i="61"/>
  <c r="F422" i="63"/>
  <c r="E422" i="63"/>
  <c r="A422" i="63"/>
  <c r="C422" i="63"/>
  <c r="B139" i="61"/>
  <c r="B201" i="61"/>
  <c r="F61" i="63"/>
  <c r="A61" i="63"/>
  <c r="D201" i="61"/>
  <c r="B44" i="61"/>
  <c r="D44" i="61"/>
  <c r="C44" i="61"/>
  <c r="E44" i="61"/>
  <c r="F288" i="63"/>
  <c r="A288" i="63"/>
  <c r="B362" i="61"/>
  <c r="A509" i="63"/>
  <c r="F509" i="63"/>
  <c r="B487" i="61"/>
  <c r="D487" i="61"/>
  <c r="E509" i="63"/>
  <c r="E215" i="63"/>
  <c r="B70" i="61"/>
  <c r="A215" i="63"/>
  <c r="F215" i="63"/>
  <c r="A563" i="63"/>
  <c r="C563" i="63"/>
  <c r="E563" i="63"/>
  <c r="F563" i="63"/>
  <c r="A329" i="63"/>
  <c r="F329" i="63"/>
  <c r="C329" i="63"/>
  <c r="C484" i="63"/>
  <c r="B387" i="61"/>
  <c r="E484" i="63"/>
  <c r="A484" i="63"/>
  <c r="F484" i="63"/>
  <c r="C7" i="63"/>
  <c r="E7" i="63"/>
  <c r="B10" i="61"/>
  <c r="A7" i="63"/>
  <c r="F7" i="63"/>
  <c r="E10" i="61"/>
  <c r="C10" i="61"/>
  <c r="A340" i="63"/>
  <c r="E340" i="63"/>
  <c r="C340" i="63"/>
  <c r="F340" i="63"/>
  <c r="E474" i="63"/>
  <c r="B347" i="61"/>
  <c r="C474" i="63"/>
  <c r="A474" i="63"/>
  <c r="F474" i="63"/>
  <c r="A394" i="63"/>
  <c r="F394" i="63"/>
  <c r="B27" i="61"/>
  <c r="E10" i="63"/>
  <c r="A10" i="63"/>
  <c r="F10" i="63"/>
  <c r="D11" i="61"/>
  <c r="B11" i="61"/>
  <c r="B10" i="63"/>
  <c r="E11" i="61"/>
  <c r="E152" i="63"/>
  <c r="C152" i="63"/>
  <c r="A152" i="63"/>
  <c r="F152" i="63"/>
  <c r="A171" i="63"/>
  <c r="C171" i="63"/>
  <c r="F171" i="63"/>
  <c r="C197" i="63"/>
  <c r="E197" i="63"/>
  <c r="F197" i="63"/>
  <c r="A197" i="63"/>
  <c r="B75" i="61"/>
  <c r="E406" i="63"/>
  <c r="F406" i="63"/>
  <c r="A406" i="63"/>
  <c r="E458" i="63"/>
  <c r="B283" i="61"/>
  <c r="F458" i="63"/>
  <c r="A458" i="63"/>
  <c r="E360" i="61"/>
  <c r="C360" i="61"/>
  <c r="D360" i="61"/>
  <c r="B360" i="61"/>
  <c r="F316" i="63"/>
  <c r="B474" i="61"/>
  <c r="A316" i="63"/>
  <c r="A218" i="63"/>
  <c r="B82" i="61"/>
  <c r="F218" i="63"/>
  <c r="B170" i="61"/>
  <c r="A240" i="63"/>
  <c r="F240" i="63"/>
  <c r="E240" i="63"/>
  <c r="C28" i="61"/>
  <c r="D28" i="61"/>
  <c r="B28" i="61"/>
  <c r="E28" i="61"/>
  <c r="F57" i="63"/>
  <c r="B185" i="61"/>
  <c r="A57" i="63"/>
  <c r="C29" i="63"/>
  <c r="B73" i="61"/>
  <c r="F29" i="63"/>
  <c r="A29" i="63"/>
  <c r="D176" i="61"/>
  <c r="C176" i="61"/>
  <c r="E176" i="61"/>
  <c r="B176" i="61"/>
  <c r="C365" i="63"/>
  <c r="A365" i="63"/>
  <c r="E365" i="63"/>
  <c r="F365" i="63"/>
  <c r="C169" i="63"/>
  <c r="F169" i="63"/>
  <c r="E169" i="63"/>
  <c r="A169" i="63"/>
  <c r="E194" i="63"/>
  <c r="F194" i="63"/>
  <c r="A194" i="63"/>
  <c r="C194" i="63"/>
  <c r="B421" i="61"/>
  <c r="E116" i="63"/>
  <c r="F116" i="63"/>
  <c r="A116" i="63"/>
  <c r="D30" i="61"/>
  <c r="E205" i="63"/>
  <c r="A205" i="63"/>
  <c r="F205" i="63"/>
  <c r="B30" i="61"/>
  <c r="A23" i="63"/>
  <c r="B49" i="61"/>
  <c r="D49" i="61"/>
  <c r="F23" i="63"/>
  <c r="D420" i="61"/>
  <c r="C420" i="61"/>
  <c r="B420" i="61"/>
  <c r="E420" i="61"/>
  <c r="C156" i="61"/>
  <c r="D156" i="61"/>
  <c r="B156" i="61"/>
  <c r="E156" i="61"/>
  <c r="F534" i="63"/>
  <c r="A534" i="63"/>
  <c r="C534" i="63"/>
  <c r="E525" i="63"/>
  <c r="F525" i="63"/>
  <c r="C525" i="63"/>
  <c r="A525" i="63"/>
  <c r="A58" i="63"/>
  <c r="E58" i="63"/>
  <c r="F58" i="63"/>
  <c r="B189" i="61"/>
  <c r="D509" i="61"/>
  <c r="F138" i="63"/>
  <c r="B509" i="61"/>
  <c r="A138" i="63"/>
  <c r="F285" i="63"/>
  <c r="E285" i="63"/>
  <c r="A285" i="63"/>
  <c r="B350" i="61"/>
  <c r="C565" i="63"/>
  <c r="E565" i="63"/>
  <c r="F565" i="63"/>
  <c r="A565" i="63"/>
  <c r="C408" i="61"/>
  <c r="D408" i="61"/>
  <c r="E408" i="61"/>
  <c r="B408" i="61"/>
  <c r="C542" i="63"/>
  <c r="A542" i="63"/>
  <c r="E542" i="63"/>
  <c r="F542" i="63"/>
  <c r="F275" i="63"/>
  <c r="E275" i="63"/>
  <c r="A275" i="63"/>
  <c r="B310" i="61"/>
  <c r="F354" i="63"/>
  <c r="E354" i="63"/>
  <c r="A354" i="63"/>
  <c r="C354" i="63"/>
  <c r="F317" i="63"/>
  <c r="D478" i="61"/>
  <c r="B478" i="61"/>
  <c r="A317" i="63"/>
  <c r="A320" i="63"/>
  <c r="C320" i="63"/>
  <c r="F320" i="63"/>
  <c r="B490" i="61"/>
  <c r="F67" i="63"/>
  <c r="C67" i="63"/>
  <c r="A67" i="63"/>
  <c r="B225" i="61"/>
  <c r="E67" i="63"/>
  <c r="E475" i="63"/>
  <c r="D351" i="61"/>
  <c r="A475" i="63"/>
  <c r="B351" i="61"/>
  <c r="F475" i="63"/>
  <c r="A60" i="63"/>
  <c r="D197" i="61"/>
  <c r="E60" i="63"/>
  <c r="B197" i="61"/>
  <c r="F60" i="63"/>
  <c r="F399" i="63"/>
  <c r="D47" i="61"/>
  <c r="A399" i="63"/>
  <c r="B47" i="61"/>
  <c r="A206" i="63"/>
  <c r="B34" i="61"/>
  <c r="F206" i="63"/>
  <c r="C206" i="63"/>
  <c r="C428" i="61"/>
  <c r="D428" i="61"/>
  <c r="E428" i="61"/>
  <c r="B428" i="61"/>
  <c r="B50" i="61"/>
  <c r="C210" i="63"/>
  <c r="A210" i="63"/>
  <c r="F210" i="63"/>
  <c r="F421" i="63"/>
  <c r="B135" i="61"/>
  <c r="A421" i="63"/>
  <c r="E421" i="63"/>
  <c r="E364" i="61"/>
  <c r="D364" i="61"/>
  <c r="C364" i="61"/>
  <c r="B364" i="61"/>
  <c r="C392" i="61"/>
  <c r="B392" i="61"/>
  <c r="E392" i="61"/>
  <c r="D392" i="61"/>
  <c r="C361" i="63"/>
  <c r="A361" i="63"/>
  <c r="F361" i="63"/>
  <c r="E361" i="63"/>
  <c r="E426" i="63"/>
  <c r="C426" i="63"/>
  <c r="B155" i="61"/>
  <c r="A426" i="63"/>
  <c r="F426" i="63"/>
  <c r="A33" i="63"/>
  <c r="B89" i="61"/>
  <c r="C33" i="63"/>
  <c r="F33" i="63"/>
  <c r="A93" i="63"/>
  <c r="B329" i="61"/>
  <c r="D329" i="61"/>
  <c r="F93" i="63"/>
  <c r="A180" i="63"/>
  <c r="E180" i="63"/>
  <c r="C180" i="63"/>
  <c r="F180" i="63"/>
  <c r="E526" i="63"/>
  <c r="F526" i="63"/>
  <c r="A526" i="63"/>
  <c r="C526" i="63"/>
  <c r="E388" i="61"/>
  <c r="C388" i="61"/>
  <c r="D388" i="61"/>
  <c r="B388" i="61"/>
  <c r="F345" i="63"/>
  <c r="E345" i="63"/>
  <c r="A345" i="63"/>
  <c r="C345" i="63"/>
  <c r="B311" i="61"/>
  <c r="A465" i="63"/>
  <c r="E465" i="63"/>
  <c r="F465" i="63"/>
  <c r="D311" i="61"/>
  <c r="B320" i="61"/>
  <c r="E320" i="61"/>
  <c r="D320" i="61"/>
  <c r="C320" i="61"/>
  <c r="E497" i="63"/>
  <c r="A497" i="63"/>
  <c r="F497" i="63"/>
  <c r="B439" i="61"/>
  <c r="D287" i="61"/>
  <c r="F459" i="63"/>
  <c r="A459" i="63"/>
  <c r="E459" i="63"/>
  <c r="B287" i="61"/>
  <c r="F415" i="63"/>
  <c r="A415" i="63"/>
  <c r="B111" i="61"/>
  <c r="B43" i="61"/>
  <c r="F398" i="63"/>
  <c r="A398" i="63"/>
  <c r="E398" i="63"/>
  <c r="C398" i="63"/>
  <c r="E236" i="61"/>
  <c r="D236" i="61"/>
  <c r="B236" i="61"/>
  <c r="C236" i="61"/>
  <c r="A312" i="63"/>
  <c r="B458" i="61"/>
  <c r="C312" i="63"/>
  <c r="F312" i="63"/>
  <c r="E312" i="63"/>
  <c r="A554" i="63"/>
  <c r="C554" i="63"/>
  <c r="F554" i="63"/>
  <c r="B383" i="61"/>
  <c r="A483" i="63"/>
  <c r="F483" i="63"/>
  <c r="C551" i="63"/>
  <c r="E551" i="63"/>
  <c r="A551" i="63"/>
  <c r="F551" i="63"/>
  <c r="E349" i="63"/>
  <c r="A349" i="63"/>
  <c r="F349" i="63"/>
  <c r="C349" i="63"/>
  <c r="A432" i="63"/>
  <c r="E432" i="63"/>
  <c r="B179" i="61"/>
  <c r="F432" i="63"/>
  <c r="E411" i="63"/>
  <c r="C411" i="63"/>
  <c r="A411" i="63"/>
  <c r="B95" i="61"/>
  <c r="F411" i="63"/>
  <c r="B19" i="61"/>
  <c r="A392" i="63"/>
  <c r="D19" i="61"/>
  <c r="F392" i="63"/>
  <c r="B276" i="61"/>
  <c r="C276" i="61"/>
  <c r="E276" i="61"/>
  <c r="D276" i="61"/>
  <c r="B35" i="61"/>
  <c r="E396" i="63"/>
  <c r="A396" i="63"/>
  <c r="F396" i="63"/>
  <c r="F236" i="63"/>
  <c r="E236" i="63"/>
  <c r="A236" i="63"/>
  <c r="B154" i="61"/>
  <c r="E403" i="63"/>
  <c r="A403" i="63"/>
  <c r="B63" i="61"/>
  <c r="F403" i="63"/>
  <c r="C403" i="63"/>
  <c r="E560" i="63"/>
  <c r="F560" i="63"/>
  <c r="C560" i="63"/>
  <c r="A560" i="63"/>
  <c r="A570" i="63"/>
  <c r="E570" i="63"/>
  <c r="C570" i="63"/>
  <c r="F570" i="63"/>
  <c r="D78" i="61"/>
  <c r="E217" i="63"/>
  <c r="B78" i="61"/>
  <c r="A217" i="63"/>
  <c r="F217" i="63"/>
  <c r="A282" i="63"/>
  <c r="B338" i="61"/>
  <c r="F282" i="63"/>
  <c r="E282" i="63"/>
  <c r="F164" i="63"/>
  <c r="C164" i="63"/>
  <c r="A164" i="63"/>
  <c r="E233" i="63"/>
  <c r="A233" i="63"/>
  <c r="F233" i="63"/>
  <c r="D142" i="61"/>
  <c r="B142" i="61"/>
  <c r="F168" i="63"/>
  <c r="A168" i="63"/>
  <c r="C168" i="63"/>
  <c r="C328" i="61"/>
  <c r="B328" i="61"/>
  <c r="E328" i="61"/>
  <c r="D328" i="61"/>
  <c r="A131" i="63"/>
  <c r="F131" i="63"/>
  <c r="E131" i="63"/>
  <c r="D481" i="61"/>
  <c r="B481" i="61"/>
  <c r="AE43" i="97"/>
  <c r="AD43" i="97" s="1"/>
  <c r="AE25" i="97"/>
  <c r="AD25" i="97" s="1"/>
  <c r="AE52" i="97"/>
  <c r="AD52" i="97" s="1"/>
  <c r="AE34" i="97"/>
  <c r="AD34" i="97" s="1"/>
  <c r="AE35" i="94"/>
  <c r="AD35" i="94" s="1"/>
  <c r="AE44" i="94"/>
  <c r="AD44" i="94" s="1"/>
  <c r="AE26" i="94"/>
  <c r="AD26" i="94" s="1"/>
  <c r="AE53" i="94"/>
  <c r="AD53" i="94" s="1"/>
  <c r="J53" i="94" s="1"/>
  <c r="AE26" i="85"/>
  <c r="AD26" i="85" s="1"/>
  <c r="AE53" i="85"/>
  <c r="AD53" i="85" s="1"/>
  <c r="AE35" i="85"/>
  <c r="AD35" i="85" s="1"/>
  <c r="AE44" i="85"/>
  <c r="AD44" i="85" s="1"/>
  <c r="AE31" i="96"/>
  <c r="AD31" i="96" s="1"/>
  <c r="AE49" i="96"/>
  <c r="AD49" i="96" s="1"/>
  <c r="AE22" i="96"/>
  <c r="AD22" i="96" s="1"/>
  <c r="AE40" i="96"/>
  <c r="AD40" i="96" s="1"/>
  <c r="AE31" i="94"/>
  <c r="AD31" i="94" s="1"/>
  <c r="AE49" i="94"/>
  <c r="AD49" i="94" s="1"/>
  <c r="AE22" i="94"/>
  <c r="AD22" i="94" s="1"/>
  <c r="AE40" i="94"/>
  <c r="AD40" i="94" s="1"/>
  <c r="AE32" i="8"/>
  <c r="AD32" i="8" s="1"/>
  <c r="AE50" i="8"/>
  <c r="AD50" i="8" s="1"/>
  <c r="AE23" i="8"/>
  <c r="AD23" i="8" s="1"/>
  <c r="AE41" i="8"/>
  <c r="AD41" i="8" s="1"/>
  <c r="AE33" i="103"/>
  <c r="AD33" i="103" s="1"/>
  <c r="AE42" i="103"/>
  <c r="AD42" i="103" s="1"/>
  <c r="AE24" i="103"/>
  <c r="AD24" i="103" s="1"/>
  <c r="AE51" i="103"/>
  <c r="AD51" i="103" s="1"/>
  <c r="AE44" i="100"/>
  <c r="AD44" i="100" s="1"/>
  <c r="AE35" i="100"/>
  <c r="AD35" i="100" s="1"/>
  <c r="AE53" i="100"/>
  <c r="AD53" i="100" s="1"/>
  <c r="AE26" i="100"/>
  <c r="AD26" i="100" s="1"/>
  <c r="AE44" i="107"/>
  <c r="AD44" i="107" s="1"/>
  <c r="AE35" i="107"/>
  <c r="AD35" i="107" s="1"/>
  <c r="AE53" i="107"/>
  <c r="AD53" i="107" s="1"/>
  <c r="AE26" i="107"/>
  <c r="AD26" i="107" s="1"/>
  <c r="AE25" i="7"/>
  <c r="AD25" i="7" s="1"/>
  <c r="AE43" i="7"/>
  <c r="AD43" i="7" s="1"/>
  <c r="AE52" i="7"/>
  <c r="AD52" i="7" s="1"/>
  <c r="AE34" i="7"/>
  <c r="AD34" i="7" s="1"/>
  <c r="AE49" i="88"/>
  <c r="AD49" i="88" s="1"/>
  <c r="AE22" i="88"/>
  <c r="AD22" i="88" s="1"/>
  <c r="AE31" i="88"/>
  <c r="AD31" i="88" s="1"/>
  <c r="AE40" i="88"/>
  <c r="AD40" i="88" s="1"/>
  <c r="AE26" i="101"/>
  <c r="AD26" i="101" s="1"/>
  <c r="AE53" i="101"/>
  <c r="AD53" i="101" s="1"/>
  <c r="AE44" i="101"/>
  <c r="AD44" i="101" s="1"/>
  <c r="AE35" i="101"/>
  <c r="AD35" i="101" s="1"/>
  <c r="BL9" i="7"/>
  <c r="AP9" i="7"/>
  <c r="AQ6" i="94"/>
  <c r="BT6" i="94"/>
  <c r="BT6" i="6"/>
  <c r="AQ6" i="6"/>
  <c r="AE7" i="105"/>
  <c r="BD7" i="105"/>
  <c r="AE41" i="97"/>
  <c r="AD41" i="97" s="1"/>
  <c r="AE32" i="97"/>
  <c r="AD32" i="97" s="1"/>
  <c r="AE23" i="97"/>
  <c r="AD23" i="97" s="1"/>
  <c r="AE50" i="97"/>
  <c r="AD50" i="97" s="1"/>
  <c r="BD6" i="93"/>
  <c r="AE6" i="93"/>
  <c r="AE8" i="92"/>
  <c r="BD8" i="92"/>
  <c r="AE26" i="89"/>
  <c r="AD26" i="89" s="1"/>
  <c r="AE53" i="89"/>
  <c r="AD53" i="89" s="1"/>
  <c r="AE44" i="89"/>
  <c r="AD44" i="89" s="1"/>
  <c r="AE35" i="89"/>
  <c r="AD35" i="89" s="1"/>
  <c r="S36" i="87"/>
  <c r="S34" i="87"/>
  <c r="S31" i="87"/>
  <c r="AP7" i="96"/>
  <c r="BL7" i="96"/>
  <c r="AE6" i="95"/>
  <c r="BD6" i="95"/>
  <c r="BL10" i="7"/>
  <c r="AP10" i="7"/>
  <c r="AE25" i="8"/>
  <c r="AD25" i="8" s="1"/>
  <c r="AE52" i="8"/>
  <c r="AD52" i="8" s="1"/>
  <c r="AE34" i="8"/>
  <c r="AD34" i="8" s="1"/>
  <c r="AE43" i="8"/>
  <c r="AD43" i="8" s="1"/>
  <c r="V39" i="4"/>
  <c r="W39" i="4"/>
  <c r="Z54" i="96"/>
  <c r="Z52" i="96"/>
  <c r="Z49" i="96"/>
  <c r="AE9" i="91"/>
  <c r="BD9" i="91"/>
  <c r="R30" i="5"/>
  <c r="S30" i="5"/>
  <c r="Z34" i="5"/>
  <c r="AA34" i="5"/>
  <c r="Z54" i="91"/>
  <c r="Z53" i="91"/>
  <c r="V39" i="95"/>
  <c r="W39" i="95"/>
  <c r="AA36" i="91"/>
  <c r="AA32" i="91"/>
  <c r="AA35" i="91"/>
  <c r="V21" i="103"/>
  <c r="W21" i="103"/>
  <c r="F48" i="1"/>
  <c r="G48" i="1"/>
  <c r="AA49" i="1"/>
  <c r="Z49" i="1"/>
  <c r="S49" i="1"/>
  <c r="BD6" i="88"/>
  <c r="AE53" i="88"/>
  <c r="AD53" i="88" s="1"/>
  <c r="AE35" i="88"/>
  <c r="AD35" i="88" s="1"/>
  <c r="AE44" i="88"/>
  <c r="AD44" i="88" s="1"/>
  <c r="O44" i="88" s="1"/>
  <c r="AE26" i="88"/>
  <c r="AD26" i="88" s="1"/>
  <c r="Z39" i="87"/>
  <c r="AA39" i="87"/>
  <c r="AE6" i="106"/>
  <c r="BD6" i="106"/>
  <c r="W39" i="106"/>
  <c r="V39" i="106"/>
  <c r="R44" i="106"/>
  <c r="BT9" i="100"/>
  <c r="BL9" i="94"/>
  <c r="BL9" i="93"/>
  <c r="AE42" i="101"/>
  <c r="AD42" i="101" s="1"/>
  <c r="AE51" i="101"/>
  <c r="AD51" i="101" s="1"/>
  <c r="AE33" i="101"/>
  <c r="AD33" i="101" s="1"/>
  <c r="AE24" i="101"/>
  <c r="AD24" i="101" s="1"/>
  <c r="BL8" i="97"/>
  <c r="AP8" i="97"/>
  <c r="AE35" i="97"/>
  <c r="AD35" i="97" s="1"/>
  <c r="AE53" i="97"/>
  <c r="AD53" i="97" s="1"/>
  <c r="AE26" i="97"/>
  <c r="AD26" i="97" s="1"/>
  <c r="AE44" i="97"/>
  <c r="AD44" i="97" s="1"/>
  <c r="AE52" i="105"/>
  <c r="AD52" i="105" s="1"/>
  <c r="AE34" i="105"/>
  <c r="AD34" i="105" s="1"/>
  <c r="AE43" i="105"/>
  <c r="AD43" i="105" s="1"/>
  <c r="AE25" i="105"/>
  <c r="AD25" i="105" s="1"/>
  <c r="AE6" i="104"/>
  <c r="BD6" i="104"/>
  <c r="S30" i="96"/>
  <c r="Z34" i="96"/>
  <c r="R30" i="96"/>
  <c r="Z39" i="107"/>
  <c r="AA39" i="107"/>
  <c r="Z44" i="5"/>
  <c r="AA44" i="5"/>
  <c r="W39" i="5"/>
  <c r="V39" i="5"/>
  <c r="Z48" i="103"/>
  <c r="AA48" i="103"/>
  <c r="G21" i="10"/>
  <c r="F21" i="10"/>
  <c r="Z54" i="93"/>
  <c r="Z51" i="93"/>
  <c r="Z53" i="93"/>
  <c r="AA36" i="6"/>
  <c r="AA33" i="6"/>
  <c r="AA34" i="6"/>
  <c r="O53" i="1"/>
  <c r="O51" i="1"/>
  <c r="O54" i="1"/>
  <c r="O52" i="1"/>
  <c r="O49" i="1"/>
  <c r="BJ53" i="104"/>
  <c r="BB53" i="104"/>
  <c r="AE34" i="107"/>
  <c r="AD34" i="107" s="1"/>
  <c r="AE52" i="107"/>
  <c r="AD52" i="107" s="1"/>
  <c r="AE25" i="107"/>
  <c r="AD25" i="107" s="1"/>
  <c r="AE43" i="107"/>
  <c r="AD43" i="107" s="1"/>
  <c r="Z22" i="1"/>
  <c r="Z26" i="1"/>
  <c r="Z24" i="1"/>
  <c r="Z27" i="1"/>
  <c r="Z25" i="1"/>
  <c r="BJ45" i="104"/>
  <c r="BB45" i="104"/>
  <c r="V35" i="99"/>
  <c r="V34" i="99"/>
  <c r="V36" i="99"/>
  <c r="J27" i="89"/>
  <c r="J22" i="89"/>
  <c r="J23" i="89"/>
  <c r="J26" i="89"/>
  <c r="AA34" i="7"/>
  <c r="AA32" i="7"/>
  <c r="AA36" i="7"/>
  <c r="BC32" i="85"/>
  <c r="BK32" i="85"/>
  <c r="AA27" i="108"/>
  <c r="AA26" i="108"/>
  <c r="BJ26" i="106"/>
  <c r="BB26" i="106"/>
  <c r="K54" i="90"/>
  <c r="K50" i="90"/>
  <c r="K51" i="90"/>
  <c r="K52" i="90"/>
  <c r="BC45" i="105"/>
  <c r="BK45" i="105"/>
  <c r="K41" i="98"/>
  <c r="K40" i="98"/>
  <c r="K45" i="98"/>
  <c r="W54" i="93"/>
  <c r="W53" i="93"/>
  <c r="W51" i="93"/>
  <c r="BC36" i="93"/>
  <c r="BK36" i="93"/>
  <c r="BD7" i="88"/>
  <c r="AE7" i="88"/>
  <c r="BD6" i="5"/>
  <c r="AE6" i="5"/>
  <c r="AE10" i="87"/>
  <c r="BD10" i="87"/>
  <c r="BD6" i="86"/>
  <c r="AE6" i="86"/>
  <c r="AE6" i="7"/>
  <c r="BD6" i="7"/>
  <c r="BT7" i="87"/>
  <c r="AQ7" i="87"/>
  <c r="AQ8" i="6"/>
  <c r="BT8" i="6"/>
  <c r="BD7" i="99"/>
  <c r="AE7" i="99"/>
  <c r="AE35" i="92"/>
  <c r="AD35" i="92" s="1"/>
  <c r="AE53" i="92"/>
  <c r="AD53" i="92" s="1"/>
  <c r="AE26" i="92"/>
  <c r="AD26" i="92" s="1"/>
  <c r="AE44" i="92"/>
  <c r="AD44" i="92" s="1"/>
  <c r="AE6" i="6"/>
  <c r="BD6" i="6"/>
  <c r="AE45" i="8"/>
  <c r="AD45" i="8" s="1"/>
  <c r="AE36" i="8"/>
  <c r="AD36" i="8" s="1"/>
  <c r="AE27" i="8"/>
  <c r="AD27" i="8" s="1"/>
  <c r="AE54" i="8"/>
  <c r="AD54" i="8" s="1"/>
  <c r="AP6" i="101"/>
  <c r="BL6" i="101"/>
  <c r="AE7" i="101"/>
  <c r="BD7" i="101"/>
  <c r="BT6" i="93"/>
  <c r="AQ6" i="93"/>
  <c r="AP7" i="91"/>
  <c r="BL7" i="91"/>
  <c r="N48" i="90"/>
  <c r="O48" i="90"/>
  <c r="Z51" i="90"/>
  <c r="AA51" i="90"/>
  <c r="AE9" i="88"/>
  <c r="BD9" i="88"/>
  <c r="BL9" i="86"/>
  <c r="AP9" i="86"/>
  <c r="BL8" i="10"/>
  <c r="AP8" i="10"/>
  <c r="BT8" i="98"/>
  <c r="AQ8" i="98"/>
  <c r="Z21" i="96"/>
  <c r="AA21" i="96"/>
  <c r="AE9" i="95"/>
  <c r="AE8" i="94"/>
  <c r="BD8" i="94"/>
  <c r="AA30" i="4"/>
  <c r="Z30" i="4"/>
  <c r="O36" i="4"/>
  <c r="BK52" i="5"/>
  <c r="BC52" i="5"/>
  <c r="AQ6" i="90"/>
  <c r="BT6" i="90"/>
  <c r="BD7" i="107"/>
  <c r="AE7" i="107"/>
  <c r="AE8" i="107"/>
  <c r="BD8" i="107"/>
  <c r="AE24" i="105"/>
  <c r="AD24" i="105" s="1"/>
  <c r="AE33" i="105"/>
  <c r="AD33" i="105" s="1"/>
  <c r="AE51" i="105"/>
  <c r="AD51" i="105" s="1"/>
  <c r="AE42" i="105"/>
  <c r="AD42" i="105" s="1"/>
  <c r="BT10" i="105"/>
  <c r="AQ10" i="105"/>
  <c r="AA48" i="94"/>
  <c r="Z48" i="94"/>
  <c r="R21" i="87"/>
  <c r="S21" i="87"/>
  <c r="BT10" i="7"/>
  <c r="AQ10" i="7"/>
  <c r="AP9" i="8"/>
  <c r="AE9" i="9"/>
  <c r="BD9" i="9"/>
  <c r="AE10" i="10"/>
  <c r="AE6" i="108"/>
  <c r="BD6" i="108"/>
  <c r="BL6" i="95"/>
  <c r="W21" i="4"/>
  <c r="V21" i="4"/>
  <c r="AA52" i="96"/>
  <c r="AA53" i="96"/>
  <c r="AA54" i="96"/>
  <c r="AA51" i="96"/>
  <c r="AA49" i="96"/>
  <c r="BL8" i="93"/>
  <c r="AP8" i="86"/>
  <c r="AE24" i="85"/>
  <c r="AD24" i="85" s="1"/>
  <c r="AE51" i="85"/>
  <c r="AD51" i="85" s="1"/>
  <c r="Z51" i="85" s="1"/>
  <c r="AE42" i="85"/>
  <c r="AD42" i="85" s="1"/>
  <c r="AE33" i="85"/>
  <c r="AD33" i="85" s="1"/>
  <c r="BD10" i="85"/>
  <c r="AE43" i="6"/>
  <c r="AD43" i="6" s="1"/>
  <c r="AE34" i="6"/>
  <c r="AD34" i="6" s="1"/>
  <c r="AE52" i="6"/>
  <c r="AD52" i="6" s="1"/>
  <c r="AE25" i="6"/>
  <c r="AD25" i="6" s="1"/>
  <c r="BT8" i="9"/>
  <c r="AQ8" i="9"/>
  <c r="AE7" i="95"/>
  <c r="BD7" i="95"/>
  <c r="BT8" i="93"/>
  <c r="R39" i="5"/>
  <c r="Z43" i="5"/>
  <c r="AA43" i="5"/>
  <c r="S39" i="5"/>
  <c r="Z36" i="104"/>
  <c r="Z35" i="104"/>
  <c r="AE52" i="98"/>
  <c r="AD52" i="98" s="1"/>
  <c r="AE25" i="98"/>
  <c r="AD25" i="98" s="1"/>
  <c r="AE34" i="98"/>
  <c r="AD34" i="98" s="1"/>
  <c r="AE43" i="98"/>
  <c r="AD43" i="98" s="1"/>
  <c r="V21" i="95"/>
  <c r="W21" i="95"/>
  <c r="Z21" i="99"/>
  <c r="AA21" i="99"/>
  <c r="W30" i="103"/>
  <c r="V30" i="103"/>
  <c r="Z35" i="103"/>
  <c r="G30" i="1"/>
  <c r="F30" i="1"/>
  <c r="S31" i="1"/>
  <c r="G21" i="87"/>
  <c r="F21" i="87"/>
  <c r="BD6" i="96"/>
  <c r="AA21" i="88"/>
  <c r="Z21" i="88"/>
  <c r="AE33" i="87"/>
  <c r="AD33" i="87" s="1"/>
  <c r="AE42" i="87"/>
  <c r="AD42" i="87" s="1"/>
  <c r="AE24" i="87"/>
  <c r="AD24" i="87" s="1"/>
  <c r="AE51" i="87"/>
  <c r="AD51" i="87" s="1"/>
  <c r="AA21" i="87"/>
  <c r="Z21" i="87"/>
  <c r="BT8" i="106"/>
  <c r="AQ8" i="106"/>
  <c r="W30" i="106"/>
  <c r="V30" i="106"/>
  <c r="Z48" i="106"/>
  <c r="AA48" i="106"/>
  <c r="W54" i="106"/>
  <c r="R54" i="106"/>
  <c r="S54" i="106"/>
  <c r="V54" i="106"/>
  <c r="BD6" i="105"/>
  <c r="AE6" i="105"/>
  <c r="AE34" i="103"/>
  <c r="AD34" i="103" s="1"/>
  <c r="AE52" i="103"/>
  <c r="AD52" i="103" s="1"/>
  <c r="AE25" i="103"/>
  <c r="AD25" i="103" s="1"/>
  <c r="AE43" i="103"/>
  <c r="AD43" i="103" s="1"/>
  <c r="AQ9" i="102"/>
  <c r="W39" i="93"/>
  <c r="V39" i="93"/>
  <c r="O44" i="93"/>
  <c r="N44" i="93"/>
  <c r="AE6" i="85"/>
  <c r="N42" i="90"/>
  <c r="N45" i="90"/>
  <c r="N44" i="90"/>
  <c r="N41" i="90"/>
  <c r="N43" i="90"/>
  <c r="BK25" i="5"/>
  <c r="BC25" i="5"/>
  <c r="BD9" i="101"/>
  <c r="BT10" i="101"/>
  <c r="BD6" i="100"/>
  <c r="AE6" i="100"/>
  <c r="BD8" i="97"/>
  <c r="AE8" i="97"/>
  <c r="BT7" i="93"/>
  <c r="AQ7" i="93"/>
  <c r="AP6" i="92"/>
  <c r="BL6" i="92"/>
  <c r="BT6" i="92"/>
  <c r="AQ6" i="92"/>
  <c r="Y27" i="117"/>
  <c r="AA27" i="117"/>
  <c r="R27" i="117"/>
  <c r="W27" i="117"/>
  <c r="T27" i="117"/>
  <c r="BT7" i="104"/>
  <c r="AQ7" i="104"/>
  <c r="S48" i="96"/>
  <c r="R48" i="96"/>
  <c r="W26" i="117"/>
  <c r="AA26" i="117"/>
  <c r="Y26" i="117"/>
  <c r="T26" i="117"/>
  <c r="R26" i="117"/>
  <c r="O21" i="93"/>
  <c r="V24" i="93"/>
  <c r="N21" i="93"/>
  <c r="W24" i="93"/>
  <c r="Z21" i="107"/>
  <c r="AA21" i="107"/>
  <c r="AA30" i="9"/>
  <c r="Z30" i="9"/>
  <c r="R48" i="90"/>
  <c r="S48" i="90"/>
  <c r="AA52" i="90"/>
  <c r="Z52" i="90"/>
  <c r="AE32" i="91"/>
  <c r="AD32" i="91" s="1"/>
  <c r="AE50" i="91"/>
  <c r="AD50" i="91" s="1"/>
  <c r="AE23" i="91"/>
  <c r="AD23" i="91" s="1"/>
  <c r="V23" i="91" s="1"/>
  <c r="AE41" i="91"/>
  <c r="AD41" i="91" s="1"/>
  <c r="BT6" i="101"/>
  <c r="AA53" i="5"/>
  <c r="V48" i="5"/>
  <c r="Z53" i="5"/>
  <c r="W48" i="5"/>
  <c r="V26" i="99"/>
  <c r="V27" i="99"/>
  <c r="BD6" i="117"/>
  <c r="S21" i="10"/>
  <c r="R21" i="10"/>
  <c r="Z39" i="103"/>
  <c r="AA39" i="103"/>
  <c r="V45" i="103"/>
  <c r="AA48" i="95"/>
  <c r="Z48" i="95"/>
  <c r="F30" i="10"/>
  <c r="G30" i="10"/>
  <c r="AA53" i="4"/>
  <c r="AA52" i="4"/>
  <c r="AA54" i="4"/>
  <c r="AA51" i="4"/>
  <c r="BC54" i="117"/>
  <c r="BK54" i="117"/>
  <c r="BC23" i="98"/>
  <c r="BK23" i="98"/>
  <c r="AA53" i="1"/>
  <c r="Z53" i="1"/>
  <c r="W48" i="1"/>
  <c r="V48" i="1"/>
  <c r="S53" i="1"/>
  <c r="BC34" i="87"/>
  <c r="BK34" i="87"/>
  <c r="BK36" i="87"/>
  <c r="BC36" i="87"/>
  <c r="BC40" i="98"/>
  <c r="BK40" i="98"/>
  <c r="AA45" i="91"/>
  <c r="AA41" i="91"/>
  <c r="AA44" i="91"/>
  <c r="R43" i="90"/>
  <c r="R45" i="90"/>
  <c r="R41" i="90"/>
  <c r="R42" i="90"/>
  <c r="BC36" i="99"/>
  <c r="BK36" i="99"/>
  <c r="BJ35" i="117"/>
  <c r="BB35" i="117"/>
  <c r="AA54" i="6"/>
  <c r="AA52" i="6"/>
  <c r="AA51" i="6"/>
  <c r="AA26" i="1"/>
  <c r="AA22" i="1"/>
  <c r="AA27" i="1"/>
  <c r="AA25" i="1"/>
  <c r="AA24" i="1"/>
  <c r="N27" i="4"/>
  <c r="N25" i="4"/>
  <c r="N26" i="4"/>
  <c r="N24" i="4"/>
  <c r="AE32" i="10"/>
  <c r="AD32" i="10" s="1"/>
  <c r="AE41" i="10"/>
  <c r="AD41" i="10" s="1"/>
  <c r="AE23" i="10"/>
  <c r="AD23" i="10" s="1"/>
  <c r="AE50" i="10"/>
  <c r="AD50" i="10" s="1"/>
  <c r="AA36" i="89"/>
  <c r="AA32" i="89"/>
  <c r="AA35" i="89"/>
  <c r="AA31" i="89"/>
  <c r="BC31" i="98"/>
  <c r="BK31" i="98"/>
  <c r="J23" i="85"/>
  <c r="J27" i="85"/>
  <c r="J26" i="85"/>
  <c r="J25" i="85"/>
  <c r="R42" i="1"/>
  <c r="BK26" i="91"/>
  <c r="BC26" i="91"/>
  <c r="W34" i="99"/>
  <c r="W36" i="99"/>
  <c r="W35" i="99"/>
  <c r="G48" i="89"/>
  <c r="F48" i="89"/>
  <c r="BK54" i="89"/>
  <c r="BC54" i="89"/>
  <c r="V44" i="1"/>
  <c r="V42" i="1"/>
  <c r="V45" i="1"/>
  <c r="V40" i="1"/>
  <c r="V43" i="1"/>
  <c r="N45" i="88"/>
  <c r="N42" i="88"/>
  <c r="N44" i="88"/>
  <c r="K23" i="89"/>
  <c r="K26" i="89"/>
  <c r="K27" i="89"/>
  <c r="K22" i="89"/>
  <c r="Z36" i="86"/>
  <c r="BK45" i="90"/>
  <c r="BC45" i="90"/>
  <c r="Z45" i="108"/>
  <c r="Z44" i="108"/>
  <c r="F27" i="98"/>
  <c r="F23" i="98"/>
  <c r="F25" i="98"/>
  <c r="F22" i="98"/>
  <c r="F43" i="101"/>
  <c r="F42" i="101"/>
  <c r="F40" i="101"/>
  <c r="K41" i="94"/>
  <c r="K44" i="94"/>
  <c r="K45" i="94"/>
  <c r="K49" i="89"/>
  <c r="K54" i="89"/>
  <c r="K50" i="89"/>
  <c r="AP6" i="100"/>
  <c r="BF43" i="10"/>
  <c r="AX43" i="10"/>
  <c r="AY50" i="7"/>
  <c r="BG50" i="7"/>
  <c r="BA36" i="85"/>
  <c r="BI36" i="85"/>
  <c r="BI25" i="85"/>
  <c r="BA25" i="85"/>
  <c r="BC45" i="89"/>
  <c r="BK45" i="89"/>
  <c r="BK50" i="90"/>
  <c r="BC50" i="90"/>
  <c r="S44" i="106"/>
  <c r="AA35" i="88"/>
  <c r="AA36" i="88"/>
  <c r="AA33" i="88"/>
  <c r="BJ54" i="108"/>
  <c r="BB54" i="108"/>
  <c r="BJ53" i="108"/>
  <c r="BB53" i="108"/>
  <c r="BI41" i="85"/>
  <c r="V54" i="93"/>
  <c r="V53" i="93"/>
  <c r="V51" i="93"/>
  <c r="AX41" i="98"/>
  <c r="BF41" i="98"/>
  <c r="R36" i="106"/>
  <c r="R35" i="106"/>
  <c r="R34" i="106"/>
  <c r="AE35" i="9"/>
  <c r="AD35" i="9" s="1"/>
  <c r="AE53" i="9"/>
  <c r="AD53" i="9" s="1"/>
  <c r="AE26" i="9"/>
  <c r="AD26" i="9" s="1"/>
  <c r="AE44" i="9"/>
  <c r="AD44" i="9" s="1"/>
  <c r="AP7" i="1"/>
  <c r="BL7" i="1"/>
  <c r="AQ9" i="89"/>
  <c r="BT9" i="89"/>
  <c r="BT10" i="87"/>
  <c r="AP9" i="6"/>
  <c r="BL9" i="6"/>
  <c r="BL9" i="107"/>
  <c r="AP9" i="107"/>
  <c r="BD7" i="92"/>
  <c r="AE7" i="92"/>
  <c r="AE8" i="117"/>
  <c r="BD8" i="117"/>
  <c r="AQ6" i="10"/>
  <c r="BT6" i="10"/>
  <c r="AP7" i="101"/>
  <c r="BL7" i="101"/>
  <c r="AE52" i="99"/>
  <c r="AD52" i="99" s="1"/>
  <c r="AE25" i="99"/>
  <c r="AD25" i="99" s="1"/>
  <c r="AE43" i="99"/>
  <c r="AD43" i="99" s="1"/>
  <c r="AE34" i="99"/>
  <c r="AD34" i="99" s="1"/>
  <c r="BL6" i="97"/>
  <c r="AP6" i="97"/>
  <c r="AE42" i="96"/>
  <c r="AD42" i="96" s="1"/>
  <c r="AE51" i="96"/>
  <c r="AD51" i="96" s="1"/>
  <c r="Z51" i="96" s="1"/>
  <c r="AE24" i="96"/>
  <c r="AD24" i="96" s="1"/>
  <c r="AE33" i="96"/>
  <c r="AD33" i="96" s="1"/>
  <c r="BL9" i="95"/>
  <c r="AP9" i="95"/>
  <c r="AP10" i="89"/>
  <c r="BT7" i="88"/>
  <c r="AQ7" i="88"/>
  <c r="BL6" i="4"/>
  <c r="AQ8" i="10"/>
  <c r="BT8" i="10"/>
  <c r="AE8" i="98"/>
  <c r="BD8" i="98"/>
  <c r="AE10" i="98"/>
  <c r="AE44" i="96"/>
  <c r="AD44" i="96" s="1"/>
  <c r="AE53" i="96"/>
  <c r="AD53" i="96" s="1"/>
  <c r="AE35" i="96"/>
  <c r="AD35" i="96" s="1"/>
  <c r="AE26" i="96"/>
  <c r="AD26" i="96" s="1"/>
  <c r="AA39" i="4"/>
  <c r="Z39" i="4"/>
  <c r="O45" i="4"/>
  <c r="BC54" i="5"/>
  <c r="BK54" i="5"/>
  <c r="BT10" i="1"/>
  <c r="AQ10" i="1"/>
  <c r="BL8" i="89"/>
  <c r="AP8" i="89"/>
  <c r="AP10" i="9"/>
  <c r="BL10" i="9"/>
  <c r="AQ7" i="107"/>
  <c r="BT7" i="107"/>
  <c r="BL8" i="107"/>
  <c r="AP8" i="107"/>
  <c r="BL9" i="104"/>
  <c r="AP9" i="104"/>
  <c r="AP10" i="104"/>
  <c r="BD7" i="96"/>
  <c r="AE7" i="96"/>
  <c r="BD10" i="96"/>
  <c r="Z30" i="94"/>
  <c r="AA30" i="94"/>
  <c r="K36" i="94"/>
  <c r="J36" i="94"/>
  <c r="AE10" i="7"/>
  <c r="BD10" i="7"/>
  <c r="BD7" i="8"/>
  <c r="BD8" i="8"/>
  <c r="AE8" i="8"/>
  <c r="AQ7" i="9"/>
  <c r="BL9" i="10"/>
  <c r="AP9" i="10"/>
  <c r="AE27" i="10"/>
  <c r="AD27" i="10" s="1"/>
  <c r="AE45" i="10"/>
  <c r="AD45" i="10" s="1"/>
  <c r="AE36" i="10"/>
  <c r="AD36" i="10" s="1"/>
  <c r="AE54" i="10"/>
  <c r="AD54" i="10" s="1"/>
  <c r="BT6" i="108"/>
  <c r="AQ6" i="108"/>
  <c r="W48" i="4"/>
  <c r="V48" i="4"/>
  <c r="Z48" i="104"/>
  <c r="AA48" i="104"/>
  <c r="W54" i="104"/>
  <c r="V54" i="104"/>
  <c r="BD6" i="103"/>
  <c r="AE9" i="86"/>
  <c r="AE10" i="86"/>
  <c r="BL8" i="85"/>
  <c r="AP10" i="85"/>
  <c r="BL10" i="85"/>
  <c r="BD7" i="4"/>
  <c r="AE7" i="4"/>
  <c r="AE33" i="7"/>
  <c r="AD33" i="7" s="1"/>
  <c r="AE51" i="7"/>
  <c r="AD51" i="7" s="1"/>
  <c r="AE42" i="7"/>
  <c r="AD42" i="7" s="1"/>
  <c r="AE24" i="7"/>
  <c r="AD24" i="7" s="1"/>
  <c r="AE22" i="8"/>
  <c r="AD22" i="8" s="1"/>
  <c r="AE40" i="8"/>
  <c r="AD40" i="8" s="1"/>
  <c r="AE31" i="8"/>
  <c r="AD31" i="8" s="1"/>
  <c r="AE49" i="8"/>
  <c r="AD49" i="8" s="1"/>
  <c r="AE7" i="9"/>
  <c r="BD7" i="9"/>
  <c r="BL8" i="9"/>
  <c r="AP8" i="9"/>
  <c r="AQ7" i="92"/>
  <c r="AP6" i="117"/>
  <c r="BT8" i="103"/>
  <c r="R48" i="5"/>
  <c r="S48" i="5"/>
  <c r="AA36" i="104"/>
  <c r="AA35" i="104"/>
  <c r="W48" i="95"/>
  <c r="V48" i="95"/>
  <c r="AA48" i="99"/>
  <c r="V54" i="99"/>
  <c r="Z48" i="99"/>
  <c r="W54" i="99"/>
  <c r="BC27" i="91"/>
  <c r="BK27" i="91"/>
  <c r="BL6" i="102"/>
  <c r="BC45" i="94"/>
  <c r="BK45" i="94"/>
  <c r="BL7" i="88"/>
  <c r="AP7" i="88"/>
  <c r="BL10" i="88"/>
  <c r="Z48" i="88"/>
  <c r="AA48" i="88"/>
  <c r="AE8" i="106"/>
  <c r="BD8" i="106"/>
  <c r="BL10" i="106"/>
  <c r="Z21" i="106"/>
  <c r="AA21" i="106"/>
  <c r="V27" i="106"/>
  <c r="S27" i="106"/>
  <c r="BI27" i="106" s="1"/>
  <c r="AP9" i="103"/>
  <c r="AE33" i="102"/>
  <c r="AD33" i="102" s="1"/>
  <c r="AE51" i="102"/>
  <c r="AD51" i="102" s="1"/>
  <c r="AE42" i="102"/>
  <c r="AD42" i="102" s="1"/>
  <c r="AE24" i="102"/>
  <c r="AD24" i="102" s="1"/>
  <c r="AE9" i="100"/>
  <c r="BL9" i="100"/>
  <c r="AE52" i="94"/>
  <c r="AD52" i="94" s="1"/>
  <c r="AE25" i="94"/>
  <c r="AD25" i="94" s="1"/>
  <c r="AE43" i="94"/>
  <c r="AD43" i="94" s="1"/>
  <c r="AE34" i="94"/>
  <c r="AD34" i="94" s="1"/>
  <c r="AE9" i="93"/>
  <c r="W30" i="93"/>
  <c r="V30" i="93"/>
  <c r="O42" i="90"/>
  <c r="O41" i="90"/>
  <c r="O45" i="90"/>
  <c r="O43" i="90"/>
  <c r="R25" i="5"/>
  <c r="R27" i="5"/>
  <c r="R26" i="5"/>
  <c r="AP9" i="101"/>
  <c r="BD10" i="100"/>
  <c r="AQ10" i="100"/>
  <c r="BT7" i="99"/>
  <c r="AE8" i="99"/>
  <c r="AQ9" i="97"/>
  <c r="AP10" i="94"/>
  <c r="AP7" i="93"/>
  <c r="BL7" i="93"/>
  <c r="AE6" i="92"/>
  <c r="BD6" i="92"/>
  <c r="AE24" i="86"/>
  <c r="AD24" i="86" s="1"/>
  <c r="AE51" i="86"/>
  <c r="AD51" i="86" s="1"/>
  <c r="AE42" i="86"/>
  <c r="AD42" i="86" s="1"/>
  <c r="AE33" i="86"/>
  <c r="AD33" i="86" s="1"/>
  <c r="AE50" i="6"/>
  <c r="AD50" i="6" s="1"/>
  <c r="AA50" i="6" s="1"/>
  <c r="AE41" i="6"/>
  <c r="AD41" i="6" s="1"/>
  <c r="AE23" i="6"/>
  <c r="AD23" i="6" s="1"/>
  <c r="AE32" i="6"/>
  <c r="AD32" i="6" s="1"/>
  <c r="AE9" i="108"/>
  <c r="AP6" i="107"/>
  <c r="BL6" i="107"/>
  <c r="BD8" i="105"/>
  <c r="BL9" i="105"/>
  <c r="AP9" i="105"/>
  <c r="AP7" i="104"/>
  <c r="BL7" i="104"/>
  <c r="AE45" i="102"/>
  <c r="AD45" i="102" s="1"/>
  <c r="AE36" i="102"/>
  <c r="AD36" i="102" s="1"/>
  <c r="AE54" i="102"/>
  <c r="AD54" i="102" s="1"/>
  <c r="AE27" i="102"/>
  <c r="AD27" i="102" s="1"/>
  <c r="S21" i="96"/>
  <c r="R21" i="96"/>
  <c r="W53" i="117"/>
  <c r="T53" i="117"/>
  <c r="R53" i="117"/>
  <c r="AA53" i="117"/>
  <c r="Y53" i="117"/>
  <c r="W39" i="108"/>
  <c r="V39" i="108"/>
  <c r="R30" i="90"/>
  <c r="AA34" i="90"/>
  <c r="S30" i="90"/>
  <c r="Z34" i="90"/>
  <c r="J34" i="90"/>
  <c r="V30" i="5"/>
  <c r="Z35" i="5"/>
  <c r="W30" i="5"/>
  <c r="AA35" i="5"/>
  <c r="W26" i="99"/>
  <c r="W25" i="99"/>
  <c r="W27" i="99"/>
  <c r="AQ6" i="96"/>
  <c r="S48" i="10"/>
  <c r="R48" i="10"/>
  <c r="G52" i="10"/>
  <c r="F52" i="10"/>
  <c r="AA21" i="93"/>
  <c r="V27" i="93"/>
  <c r="Z21" i="93"/>
  <c r="W27" i="93"/>
  <c r="AA30" i="95"/>
  <c r="Z30" i="95"/>
  <c r="O30" i="6"/>
  <c r="N30" i="6"/>
  <c r="Z32" i="98"/>
  <c r="AA32" i="98"/>
  <c r="J30" i="98"/>
  <c r="K30" i="98"/>
  <c r="BB54" i="117"/>
  <c r="BJ54" i="117"/>
  <c r="BC27" i="98"/>
  <c r="BK27" i="98"/>
  <c r="V21" i="1"/>
  <c r="W21" i="1"/>
  <c r="O30" i="88"/>
  <c r="N30" i="88"/>
  <c r="W45" i="103"/>
  <c r="Z45" i="91"/>
  <c r="Z41" i="91"/>
  <c r="Z44" i="91"/>
  <c r="AE6" i="107"/>
  <c r="BL7" i="4"/>
  <c r="S41" i="90"/>
  <c r="S45" i="90"/>
  <c r="S42" i="90"/>
  <c r="S43" i="90"/>
  <c r="BC35" i="117"/>
  <c r="BK35" i="117"/>
  <c r="Z33" i="1"/>
  <c r="Z34" i="1"/>
  <c r="Z36" i="1"/>
  <c r="Z35" i="1"/>
  <c r="Z31" i="1"/>
  <c r="S32" i="10"/>
  <c r="S31" i="10"/>
  <c r="S36" i="10"/>
  <c r="S34" i="10"/>
  <c r="BJ52" i="106"/>
  <c r="BB52" i="106"/>
  <c r="BB44" i="104"/>
  <c r="BJ44" i="104"/>
  <c r="Z36" i="89"/>
  <c r="Z31" i="89"/>
  <c r="Z32" i="89"/>
  <c r="Z35" i="89"/>
  <c r="G36" i="98"/>
  <c r="G31" i="98"/>
  <c r="G32" i="98"/>
  <c r="K23" i="85"/>
  <c r="K24" i="85"/>
  <c r="K27" i="85"/>
  <c r="K26" i="85"/>
  <c r="K25" i="85"/>
  <c r="AA35" i="93"/>
  <c r="AP6" i="103"/>
  <c r="AE35" i="105"/>
  <c r="AD35" i="105" s="1"/>
  <c r="AE53" i="105"/>
  <c r="AD53" i="105" s="1"/>
  <c r="AE44" i="105"/>
  <c r="AD44" i="105" s="1"/>
  <c r="AE26" i="105"/>
  <c r="AD26" i="105" s="1"/>
  <c r="BK50" i="89"/>
  <c r="BC50" i="89"/>
  <c r="BC42" i="88"/>
  <c r="BK42" i="88"/>
  <c r="BA24" i="90"/>
  <c r="BI24" i="90"/>
  <c r="BC27" i="86"/>
  <c r="BK27" i="86"/>
  <c r="AA36" i="86"/>
  <c r="AA33" i="86"/>
  <c r="Z27" i="90"/>
  <c r="Z25" i="90"/>
  <c r="Z23" i="90"/>
  <c r="Z24" i="90"/>
  <c r="BK22" i="98"/>
  <c r="BC22" i="98"/>
  <c r="G45" i="101"/>
  <c r="G40" i="101"/>
  <c r="G44" i="101"/>
  <c r="BC41" i="94"/>
  <c r="BK41" i="94"/>
  <c r="AE42" i="5"/>
  <c r="AD42" i="5" s="1"/>
  <c r="AE51" i="5"/>
  <c r="AD51" i="5" s="1"/>
  <c r="AE24" i="5"/>
  <c r="AD24" i="5" s="1"/>
  <c r="AE33" i="5"/>
  <c r="AD33" i="5" s="1"/>
  <c r="Z53" i="108"/>
  <c r="Z54" i="108"/>
  <c r="Z50" i="108"/>
  <c r="AA35" i="103"/>
  <c r="R40" i="10"/>
  <c r="R43" i="10"/>
  <c r="R41" i="10"/>
  <c r="R45" i="10"/>
  <c r="R52" i="1"/>
  <c r="R49" i="1"/>
  <c r="R54" i="1"/>
  <c r="R51" i="1"/>
  <c r="R53" i="1"/>
  <c r="BH42" i="93"/>
  <c r="AZ42" i="93"/>
  <c r="J32" i="7"/>
  <c r="J36" i="7"/>
  <c r="J33" i="7"/>
  <c r="BB25" i="106"/>
  <c r="BJ25" i="106"/>
  <c r="BK52" i="1"/>
  <c r="R45" i="106"/>
  <c r="BB53" i="91"/>
  <c r="BJ53" i="91"/>
  <c r="AX45" i="98"/>
  <c r="BF45" i="98"/>
  <c r="BC23" i="89"/>
  <c r="BK23" i="89"/>
  <c r="BK36" i="96"/>
  <c r="S42" i="4"/>
  <c r="S43" i="4"/>
  <c r="Z45" i="95"/>
  <c r="Z44" i="95"/>
  <c r="BK45" i="1"/>
  <c r="BC45" i="1"/>
  <c r="AE7" i="86"/>
  <c r="F39" i="102"/>
  <c r="G39" i="102"/>
  <c r="BK41" i="98"/>
  <c r="BC41" i="98"/>
  <c r="S36" i="106"/>
  <c r="S34" i="106"/>
  <c r="S35" i="106"/>
  <c r="AZ27" i="90"/>
  <c r="BD7" i="87"/>
  <c r="AE7" i="87"/>
  <c r="BL8" i="6"/>
  <c r="AP8" i="6"/>
  <c r="AE7" i="100"/>
  <c r="BD7" i="100"/>
  <c r="AQ6" i="102"/>
  <c r="BT6" i="102"/>
  <c r="O30" i="90"/>
  <c r="N30" i="90"/>
  <c r="AA33" i="90"/>
  <c r="Z33" i="90"/>
  <c r="J33" i="90"/>
  <c r="AP6" i="86"/>
  <c r="BL6" i="86"/>
  <c r="AP10" i="86"/>
  <c r="BL10" i="86"/>
  <c r="AA39" i="96"/>
  <c r="Z39" i="96"/>
  <c r="Z21" i="85"/>
  <c r="AA21" i="85"/>
  <c r="S27" i="85"/>
  <c r="BL6" i="90"/>
  <c r="AP6" i="90"/>
  <c r="BD9" i="104"/>
  <c r="AE9" i="104"/>
  <c r="AE49" i="97"/>
  <c r="AD49" i="97" s="1"/>
  <c r="AE31" i="97"/>
  <c r="AD31" i="97" s="1"/>
  <c r="AE40" i="97"/>
  <c r="AD40" i="97" s="1"/>
  <c r="AE22" i="97"/>
  <c r="AD22" i="97" s="1"/>
  <c r="BT7" i="96"/>
  <c r="AQ7" i="96"/>
  <c r="S48" i="87"/>
  <c r="R48" i="87"/>
  <c r="F52" i="87"/>
  <c r="G52" i="87"/>
  <c r="AQ9" i="8"/>
  <c r="AE53" i="8"/>
  <c r="AD53" i="8" s="1"/>
  <c r="AE35" i="8"/>
  <c r="AD35" i="8" s="1"/>
  <c r="AE44" i="8"/>
  <c r="AD44" i="8" s="1"/>
  <c r="AE26" i="8"/>
  <c r="AD26" i="8" s="1"/>
  <c r="BL9" i="9"/>
  <c r="AP9" i="9"/>
  <c r="BT9" i="10"/>
  <c r="AQ9" i="10"/>
  <c r="AE8" i="91"/>
  <c r="BD8" i="91"/>
  <c r="AE49" i="117"/>
  <c r="AD49" i="117" s="1"/>
  <c r="AE40" i="117"/>
  <c r="AD40" i="117" s="1"/>
  <c r="AE31" i="117"/>
  <c r="AD31" i="117" s="1"/>
  <c r="AE22" i="117"/>
  <c r="AD22" i="117" s="1"/>
  <c r="AE51" i="95"/>
  <c r="AD51" i="95" s="1"/>
  <c r="AE42" i="95"/>
  <c r="AD42" i="95" s="1"/>
  <c r="AE33" i="95"/>
  <c r="AD33" i="95" s="1"/>
  <c r="AE24" i="95"/>
  <c r="AD24" i="95" s="1"/>
  <c r="AA26" i="4"/>
  <c r="AA25" i="4"/>
  <c r="AA24" i="4"/>
  <c r="AA27" i="4"/>
  <c r="Z27" i="94"/>
  <c r="Z26" i="94"/>
  <c r="Z23" i="94"/>
  <c r="AE41" i="108"/>
  <c r="AD41" i="108" s="1"/>
  <c r="AE23" i="108"/>
  <c r="AD23" i="108" s="1"/>
  <c r="AE50" i="108"/>
  <c r="AD50" i="108" s="1"/>
  <c r="AE32" i="108"/>
  <c r="AD32" i="108" s="1"/>
  <c r="F39" i="87"/>
  <c r="G39" i="87"/>
  <c r="AP9" i="88"/>
  <c r="AA39" i="106"/>
  <c r="Z39" i="106"/>
  <c r="AQ7" i="102"/>
  <c r="BT7" i="102"/>
  <c r="AP9" i="102"/>
  <c r="BL8" i="101"/>
  <c r="AP8" i="101"/>
  <c r="AE34" i="101"/>
  <c r="AD34" i="101" s="1"/>
  <c r="AE25" i="101"/>
  <c r="AD25" i="101" s="1"/>
  <c r="AE52" i="101"/>
  <c r="AD52" i="101" s="1"/>
  <c r="AE43" i="101"/>
  <c r="AD43" i="101" s="1"/>
  <c r="AE36" i="100"/>
  <c r="AD36" i="100" s="1"/>
  <c r="AE54" i="100"/>
  <c r="AD54" i="100" s="1"/>
  <c r="AE27" i="100"/>
  <c r="AD27" i="100" s="1"/>
  <c r="AE45" i="100"/>
  <c r="AD45" i="100" s="1"/>
  <c r="BD7" i="97"/>
  <c r="T36" i="117"/>
  <c r="W36" i="117"/>
  <c r="Y36" i="117"/>
  <c r="AA36" i="117"/>
  <c r="K36" i="117"/>
  <c r="R36" i="117"/>
  <c r="J36" i="117"/>
  <c r="Z27" i="104"/>
  <c r="Z26" i="104"/>
  <c r="AE8" i="108"/>
  <c r="AP10" i="107"/>
  <c r="O48" i="93"/>
  <c r="N48" i="93"/>
  <c r="AA48" i="9"/>
  <c r="Z48" i="9"/>
  <c r="Z52" i="7"/>
  <c r="Z51" i="7"/>
  <c r="Z54" i="7"/>
  <c r="Z50" i="7"/>
  <c r="BK44" i="117"/>
  <c r="BC44" i="117"/>
  <c r="AA36" i="108"/>
  <c r="AA32" i="108"/>
  <c r="AA35" i="108"/>
  <c r="Z21" i="95"/>
  <c r="AA21" i="95"/>
  <c r="BK45" i="99"/>
  <c r="BC45" i="99"/>
  <c r="Z53" i="4"/>
  <c r="Z54" i="4"/>
  <c r="Z52" i="4"/>
  <c r="Z51" i="4"/>
  <c r="N48" i="88"/>
  <c r="O48" i="88"/>
  <c r="J23" i="90"/>
  <c r="J27" i="90"/>
  <c r="J25" i="90"/>
  <c r="J26" i="90"/>
  <c r="J24" i="90"/>
  <c r="BK54" i="107"/>
  <c r="BC54" i="107"/>
  <c r="Z54" i="6"/>
  <c r="Z52" i="6"/>
  <c r="Z51" i="6"/>
  <c r="O26" i="4"/>
  <c r="W52" i="103"/>
  <c r="W49" i="103"/>
  <c r="W53" i="103"/>
  <c r="W54" i="103"/>
  <c r="AE33" i="104"/>
  <c r="AD33" i="104" s="1"/>
  <c r="AE51" i="104"/>
  <c r="AD51" i="104" s="1"/>
  <c r="AE24" i="104"/>
  <c r="AD24" i="104" s="1"/>
  <c r="AE42" i="104"/>
  <c r="AD42" i="104" s="1"/>
  <c r="F39" i="89"/>
  <c r="Z40" i="89"/>
  <c r="G39" i="89"/>
  <c r="K40" i="89"/>
  <c r="J40" i="89"/>
  <c r="O45" i="88"/>
  <c r="O40" i="88"/>
  <c r="O42" i="88"/>
  <c r="BI27" i="90"/>
  <c r="BA27" i="90"/>
  <c r="BK41" i="90"/>
  <c r="BC41" i="90"/>
  <c r="AA45" i="108"/>
  <c r="AA44" i="108"/>
  <c r="AA41" i="108"/>
  <c r="G27" i="98"/>
  <c r="G23" i="98"/>
  <c r="G22" i="98"/>
  <c r="J50" i="94"/>
  <c r="J54" i="94"/>
  <c r="J49" i="94"/>
  <c r="J52" i="94"/>
  <c r="J54" i="89"/>
  <c r="J49" i="89"/>
  <c r="J50" i="89"/>
  <c r="BC36" i="97"/>
  <c r="BK36" i="97"/>
  <c r="BG54" i="7"/>
  <c r="AY54" i="7"/>
  <c r="R27" i="85"/>
  <c r="BA43" i="106"/>
  <c r="BI43" i="106"/>
  <c r="BC22" i="89"/>
  <c r="BK22" i="89"/>
  <c r="Z33" i="88"/>
  <c r="Z31" i="88"/>
  <c r="Z36" i="88"/>
  <c r="G30" i="102"/>
  <c r="F30" i="102"/>
  <c r="BG36" i="90"/>
  <c r="AY36" i="90"/>
  <c r="J41" i="90"/>
  <c r="J45" i="90"/>
  <c r="J43" i="90"/>
  <c r="J42" i="90"/>
  <c r="BD6" i="9"/>
  <c r="AE6" i="9"/>
  <c r="AP8" i="8"/>
  <c r="BL8" i="8"/>
  <c r="AE7" i="1"/>
  <c r="BD7" i="1"/>
  <c r="BD9" i="89"/>
  <c r="AE9" i="89"/>
  <c r="AQ8" i="101"/>
  <c r="AP7" i="99"/>
  <c r="AP8" i="95"/>
  <c r="BL8" i="95"/>
  <c r="BD7" i="5"/>
  <c r="AE7" i="5"/>
  <c r="AP6" i="10"/>
  <c r="BD7" i="106"/>
  <c r="AE7" i="106"/>
  <c r="BT7" i="105"/>
  <c r="AE22" i="103"/>
  <c r="AD22" i="103" s="1"/>
  <c r="AE49" i="103"/>
  <c r="AD49" i="103" s="1"/>
  <c r="AE40" i="103"/>
  <c r="AD40" i="103" s="1"/>
  <c r="AE31" i="103"/>
  <c r="AD31" i="103" s="1"/>
  <c r="AP6" i="88"/>
  <c r="BL6" i="88"/>
  <c r="AE6" i="4"/>
  <c r="BD6" i="4"/>
  <c r="BL6" i="108"/>
  <c r="AP6" i="108"/>
  <c r="AQ9" i="99"/>
  <c r="AP10" i="98"/>
  <c r="AQ9" i="95"/>
  <c r="R36" i="87"/>
  <c r="R31" i="87"/>
  <c r="R34" i="87"/>
  <c r="R33" i="87"/>
  <c r="Z39" i="85"/>
  <c r="AA39" i="85"/>
  <c r="K45" i="85"/>
  <c r="J45" i="85"/>
  <c r="S45" i="85"/>
  <c r="R45" i="85"/>
  <c r="BD6" i="90"/>
  <c r="AE6" i="90"/>
  <c r="AE8" i="89"/>
  <c r="BD8" i="89"/>
  <c r="AP7" i="107"/>
  <c r="BL7" i="107"/>
  <c r="AQ9" i="104"/>
  <c r="BT9" i="104"/>
  <c r="AQ9" i="96"/>
  <c r="BT9" i="96"/>
  <c r="R39" i="87"/>
  <c r="S39" i="87"/>
  <c r="AE52" i="92"/>
  <c r="AD52" i="92" s="1"/>
  <c r="AE34" i="92"/>
  <c r="AD34" i="92" s="1"/>
  <c r="AE25" i="92"/>
  <c r="AD25" i="92" s="1"/>
  <c r="AE43" i="92"/>
  <c r="AD43" i="92" s="1"/>
  <c r="AP10" i="10"/>
  <c r="W30" i="4"/>
  <c r="V30" i="4"/>
  <c r="O35" i="4"/>
  <c r="AA39" i="104"/>
  <c r="Z39" i="104"/>
  <c r="BT6" i="85"/>
  <c r="AQ6" i="85"/>
  <c r="AP6" i="7"/>
  <c r="BL6" i="7"/>
  <c r="AP7" i="9"/>
  <c r="BL7" i="9"/>
  <c r="AE8" i="9"/>
  <c r="BD8" i="9"/>
  <c r="AE36" i="92"/>
  <c r="AD36" i="92" s="1"/>
  <c r="AE27" i="92"/>
  <c r="AD27" i="92" s="1"/>
  <c r="AE54" i="92"/>
  <c r="AD54" i="92" s="1"/>
  <c r="AE45" i="92"/>
  <c r="AD45" i="92" s="1"/>
  <c r="BT6" i="117"/>
  <c r="BL7" i="99"/>
  <c r="BT8" i="94"/>
  <c r="Z26" i="4"/>
  <c r="Z27" i="4"/>
  <c r="Z24" i="4"/>
  <c r="Z25" i="4"/>
  <c r="AA54" i="91"/>
  <c r="AA53" i="91"/>
  <c r="AE7" i="103"/>
  <c r="AA27" i="94"/>
  <c r="AA26" i="94"/>
  <c r="AA23" i="94"/>
  <c r="W30" i="95"/>
  <c r="V30" i="95"/>
  <c r="Z36" i="91"/>
  <c r="Z35" i="91"/>
  <c r="Z32" i="91"/>
  <c r="Z31" i="91"/>
  <c r="AE31" i="99"/>
  <c r="AD31" i="99" s="1"/>
  <c r="AE49" i="99"/>
  <c r="AD49" i="99" s="1"/>
  <c r="AE22" i="99"/>
  <c r="AD22" i="99" s="1"/>
  <c r="V22" i="99" s="1"/>
  <c r="AE40" i="99"/>
  <c r="AD40" i="99" s="1"/>
  <c r="BT6" i="107"/>
  <c r="Z53" i="85"/>
  <c r="Z54" i="85"/>
  <c r="Z52" i="85"/>
  <c r="Z50" i="85"/>
  <c r="AA48" i="87"/>
  <c r="Z48" i="87"/>
  <c r="G54" i="87"/>
  <c r="F54" i="87"/>
  <c r="BL7" i="106"/>
  <c r="AP8" i="106"/>
  <c r="BL8" i="106"/>
  <c r="AA30" i="106"/>
  <c r="Z30" i="106"/>
  <c r="AP6" i="105"/>
  <c r="BL6" i="105"/>
  <c r="BD7" i="102"/>
  <c r="AE7" i="102"/>
  <c r="AE25" i="102"/>
  <c r="AD25" i="102" s="1"/>
  <c r="AE34" i="102"/>
  <c r="AD34" i="102" s="1"/>
  <c r="AE52" i="102"/>
  <c r="AD52" i="102" s="1"/>
  <c r="AE43" i="102"/>
  <c r="AD43" i="102" s="1"/>
  <c r="AE10" i="102"/>
  <c r="AE8" i="100"/>
  <c r="BD8" i="100"/>
  <c r="S27" i="5"/>
  <c r="S26" i="5"/>
  <c r="S25" i="5"/>
  <c r="S24" i="5"/>
  <c r="AP10" i="101"/>
  <c r="AE45" i="101"/>
  <c r="AD45" i="101" s="1"/>
  <c r="AE54" i="101"/>
  <c r="AD54" i="101" s="1"/>
  <c r="AE27" i="101"/>
  <c r="AD27" i="101" s="1"/>
  <c r="AE36" i="101"/>
  <c r="AD36" i="101" s="1"/>
  <c r="BL8" i="100"/>
  <c r="BL8" i="99"/>
  <c r="AP9" i="99"/>
  <c r="BL9" i="99"/>
  <c r="AE7" i="93"/>
  <c r="BD7" i="93"/>
  <c r="AA45" i="117"/>
  <c r="T45" i="117"/>
  <c r="Y45" i="117"/>
  <c r="R45" i="117"/>
  <c r="W45" i="117"/>
  <c r="AA27" i="104"/>
  <c r="AA26" i="104"/>
  <c r="AE8" i="10"/>
  <c r="AQ6" i="104"/>
  <c r="BT6" i="104"/>
  <c r="AE7" i="104"/>
  <c r="BD7" i="104"/>
  <c r="R39" i="96"/>
  <c r="S39" i="96"/>
  <c r="N30" i="93"/>
  <c r="O30" i="93"/>
  <c r="AA33" i="93"/>
  <c r="BC33" i="93" s="1"/>
  <c r="W21" i="108"/>
  <c r="V21" i="108"/>
  <c r="AA54" i="7"/>
  <c r="AA52" i="7"/>
  <c r="AA50" i="7"/>
  <c r="AA51" i="7"/>
  <c r="BT8" i="97"/>
  <c r="V21" i="5"/>
  <c r="Z26" i="5"/>
  <c r="W21" i="5"/>
  <c r="AE44" i="90"/>
  <c r="AD44" i="90" s="1"/>
  <c r="O44" i="90" s="1"/>
  <c r="AE26" i="90"/>
  <c r="AD26" i="90" s="1"/>
  <c r="AE35" i="90"/>
  <c r="AD35" i="90" s="1"/>
  <c r="AE53" i="90"/>
  <c r="AD53" i="90" s="1"/>
  <c r="K53" i="90" s="1"/>
  <c r="Z35" i="108"/>
  <c r="Z36" i="108"/>
  <c r="Z32" i="108"/>
  <c r="AA21" i="103"/>
  <c r="Z21" i="103"/>
  <c r="AE49" i="91"/>
  <c r="AD49" i="91" s="1"/>
  <c r="AE40" i="91"/>
  <c r="AD40" i="91" s="1"/>
  <c r="AE22" i="91"/>
  <c r="AD22" i="91" s="1"/>
  <c r="AE31" i="91"/>
  <c r="AD31" i="91" s="1"/>
  <c r="Z39" i="93"/>
  <c r="AA39" i="93"/>
  <c r="BT9" i="9"/>
  <c r="Z42" i="6"/>
  <c r="N39" i="6"/>
  <c r="AA42" i="6"/>
  <c r="O39" i="6"/>
  <c r="Z50" i="98"/>
  <c r="K48" i="98"/>
  <c r="J48" i="98"/>
  <c r="AA50" i="98"/>
  <c r="F50" i="98"/>
  <c r="G50" i="98"/>
  <c r="AA53" i="93"/>
  <c r="AA54" i="93"/>
  <c r="AA51" i="93"/>
  <c r="BJ53" i="99"/>
  <c r="BB53" i="99"/>
  <c r="Z36" i="6"/>
  <c r="Z34" i="6"/>
  <c r="Z33" i="6"/>
  <c r="Z35" i="6"/>
  <c r="V30" i="1"/>
  <c r="W30" i="1"/>
  <c r="R35" i="1"/>
  <c r="O21" i="88"/>
  <c r="N21" i="88"/>
  <c r="N54" i="1"/>
  <c r="N52" i="1"/>
  <c r="N49" i="1"/>
  <c r="N51" i="1"/>
  <c r="N53" i="1"/>
  <c r="BH23" i="90"/>
  <c r="AZ23" i="90"/>
  <c r="BL7" i="105"/>
  <c r="AA36" i="1"/>
  <c r="AA34" i="1"/>
  <c r="AA35" i="1"/>
  <c r="AA33" i="1"/>
  <c r="AA31" i="1"/>
  <c r="R31" i="10"/>
  <c r="R36" i="10"/>
  <c r="R34" i="10"/>
  <c r="BC27" i="97"/>
  <c r="BK27" i="97"/>
  <c r="BK45" i="88"/>
  <c r="BC45" i="88"/>
  <c r="BB53" i="106"/>
  <c r="BJ53" i="106"/>
  <c r="V49" i="103"/>
  <c r="V54" i="103"/>
  <c r="V53" i="103"/>
  <c r="V52" i="103"/>
  <c r="F31" i="98"/>
  <c r="F32" i="98"/>
  <c r="F34" i="98"/>
  <c r="F36" i="98"/>
  <c r="BB36" i="104"/>
  <c r="BJ36" i="104"/>
  <c r="BJ35" i="104"/>
  <c r="BB35" i="104"/>
  <c r="BC45" i="86"/>
  <c r="BK45" i="86"/>
  <c r="BC27" i="9"/>
  <c r="BK27" i="9"/>
  <c r="V26" i="91"/>
  <c r="V27" i="91"/>
  <c r="BC35" i="99"/>
  <c r="BK35" i="99"/>
  <c r="AE35" i="6"/>
  <c r="AD35" i="6" s="1"/>
  <c r="AA35" i="6" s="1"/>
  <c r="AE26" i="6"/>
  <c r="AD26" i="6" s="1"/>
  <c r="AE44" i="6"/>
  <c r="AD44" i="6" s="1"/>
  <c r="AE53" i="6"/>
  <c r="AD53" i="6" s="1"/>
  <c r="AA22" i="89"/>
  <c r="G21" i="89"/>
  <c r="F21" i="89"/>
  <c r="W40" i="1"/>
  <c r="W44" i="1"/>
  <c r="W45" i="1"/>
  <c r="W42" i="1"/>
  <c r="W43" i="1"/>
  <c r="O45" i="93"/>
  <c r="BI25" i="90"/>
  <c r="BA25" i="90"/>
  <c r="BA54" i="85"/>
  <c r="BI54" i="85"/>
  <c r="Z34" i="7"/>
  <c r="Z36" i="7"/>
  <c r="Z32" i="7"/>
  <c r="BC42" i="90"/>
  <c r="BK42" i="90"/>
  <c r="BC43" i="90"/>
  <c r="BK43" i="90"/>
  <c r="AA26" i="90"/>
  <c r="AA23" i="90"/>
  <c r="AA27" i="90"/>
  <c r="AA24" i="90"/>
  <c r="AA25" i="90"/>
  <c r="BG22" i="98"/>
  <c r="AY22" i="98"/>
  <c r="K49" i="94"/>
  <c r="K53" i="94"/>
  <c r="K52" i="94"/>
  <c r="K54" i="94"/>
  <c r="K50" i="94"/>
  <c r="J45" i="94"/>
  <c r="J41" i="94"/>
  <c r="J44" i="94"/>
  <c r="J32" i="85"/>
  <c r="J34" i="85"/>
  <c r="J33" i="85"/>
  <c r="J35" i="85"/>
  <c r="J36" i="85"/>
  <c r="Z27" i="108"/>
  <c r="Z26" i="108"/>
  <c r="Z23" i="108"/>
  <c r="AA53" i="108"/>
  <c r="AA50" i="108"/>
  <c r="AA54" i="108"/>
  <c r="S40" i="10"/>
  <c r="S41" i="10"/>
  <c r="S45" i="10"/>
  <c r="S43" i="10"/>
  <c r="N45" i="93"/>
  <c r="K32" i="7"/>
  <c r="K36" i="7"/>
  <c r="BI32" i="85"/>
  <c r="BA32" i="85"/>
  <c r="BK41" i="89"/>
  <c r="BC41" i="89"/>
  <c r="J50" i="90"/>
  <c r="J52" i="90"/>
  <c r="J54" i="90"/>
  <c r="J51" i="90"/>
  <c r="BB54" i="91"/>
  <c r="BJ54" i="91"/>
  <c r="BK27" i="89"/>
  <c r="BC27" i="89"/>
  <c r="R42" i="4"/>
  <c r="R45" i="4"/>
  <c r="AA42" i="95"/>
  <c r="AA44" i="95"/>
  <c r="AA45" i="95"/>
  <c r="BC43" i="1"/>
  <c r="AA49" i="89"/>
  <c r="BC49" i="89" s="1"/>
  <c r="F21" i="102"/>
  <c r="G21" i="102"/>
  <c r="BI25" i="106"/>
  <c r="BA25" i="106"/>
  <c r="S26" i="1"/>
  <c r="G48" i="102"/>
  <c r="F48" i="102"/>
  <c r="J40" i="98"/>
  <c r="J43" i="98"/>
  <c r="J41" i="98"/>
  <c r="J45" i="98"/>
  <c r="BF31" i="101"/>
  <c r="AX31" i="101"/>
  <c r="AX40" i="98"/>
  <c r="BF40" i="98"/>
  <c r="K34" i="90"/>
  <c r="K43" i="90"/>
  <c r="K45" i="90"/>
  <c r="K42" i="90"/>
  <c r="K41" i="90"/>
  <c r="K44" i="90"/>
  <c r="Z35" i="93"/>
  <c r="B17" i="63"/>
  <c r="B13" i="63"/>
  <c r="E7" i="61"/>
  <c r="B8" i="63"/>
  <c r="C7" i="61"/>
  <c r="B6" i="63"/>
  <c r="D5" i="63"/>
  <c r="E5" i="61"/>
  <c r="D15" i="63"/>
  <c r="E6" i="61"/>
  <c r="D11" i="63"/>
  <c r="B16" i="63"/>
  <c r="E14" i="61"/>
  <c r="D9" i="63"/>
  <c r="E17" i="61"/>
  <c r="C21" i="61"/>
  <c r="E13" i="61"/>
  <c r="C5" i="61"/>
  <c r="B5" i="63"/>
  <c r="C11" i="61"/>
  <c r="E27" i="61"/>
  <c r="D394" i="63"/>
  <c r="B15" i="63"/>
  <c r="C25" i="61"/>
  <c r="E33" i="61"/>
  <c r="B7" i="63"/>
  <c r="E26" i="61"/>
  <c r="D16" i="63"/>
  <c r="D12" i="63"/>
  <c r="E9" i="61"/>
  <c r="E124" i="63"/>
  <c r="C131" i="63"/>
  <c r="D379" i="61"/>
  <c r="C482" i="63"/>
  <c r="D322" i="61"/>
  <c r="C278" i="63"/>
  <c r="D371" i="61"/>
  <c r="C480" i="63"/>
  <c r="E139" i="63"/>
  <c r="C60" i="63"/>
  <c r="C215" i="63"/>
  <c r="D70" i="61"/>
  <c r="D297" i="61"/>
  <c r="E147" i="63"/>
  <c r="E50" i="63"/>
  <c r="D319" i="61"/>
  <c r="C467" i="63"/>
  <c r="E56" i="63"/>
  <c r="C56" i="63"/>
  <c r="D181" i="61"/>
  <c r="D302" i="61"/>
  <c r="C273" i="63"/>
  <c r="D362" i="61"/>
  <c r="C288" i="63"/>
  <c r="C49" i="63"/>
  <c r="D153" i="61"/>
  <c r="C68" i="63"/>
  <c r="D229" i="61"/>
  <c r="C233" i="63"/>
  <c r="E181" i="63"/>
  <c r="D225" i="61"/>
  <c r="C31" i="63"/>
  <c r="D81" i="61"/>
  <c r="E160" i="63"/>
  <c r="E106" i="63"/>
  <c r="E54" i="63"/>
  <c r="D173" i="61"/>
  <c r="C303" i="63"/>
  <c r="C457" i="63"/>
  <c r="D279" i="61"/>
  <c r="C452" i="63"/>
  <c r="C48" i="63"/>
  <c r="D149" i="61"/>
  <c r="D330" i="61"/>
  <c r="C280" i="63"/>
  <c r="D357" i="61"/>
  <c r="C100" i="63"/>
  <c r="D239" i="61"/>
  <c r="C447" i="63"/>
  <c r="E154" i="63"/>
  <c r="C302" i="63"/>
  <c r="E112" i="63"/>
  <c r="C239" i="63"/>
  <c r="D166" i="61"/>
  <c r="C231" i="63"/>
  <c r="D313" i="61"/>
  <c r="E146" i="63"/>
  <c r="D483" i="61"/>
  <c r="C236" i="63"/>
  <c r="D154" i="61"/>
  <c r="E199" i="63"/>
  <c r="C81" i="63"/>
  <c r="D281" i="61"/>
  <c r="C306" i="63"/>
  <c r="D434" i="61"/>
  <c r="E70" i="63"/>
  <c r="E75" i="63"/>
  <c r="C431" i="63"/>
  <c r="E63" i="63"/>
  <c r="D398" i="61"/>
  <c r="C297" i="63"/>
  <c r="E175" i="63"/>
  <c r="E108" i="63"/>
  <c r="D97" i="61"/>
  <c r="C35" i="63"/>
  <c r="C466" i="63"/>
  <c r="D315" i="61"/>
  <c r="E28" i="63"/>
  <c r="C305" i="63"/>
  <c r="D430" i="61"/>
  <c r="D249" i="61"/>
  <c r="C73" i="63"/>
  <c r="C458" i="63"/>
  <c r="D283" i="61"/>
  <c r="E24" i="63"/>
  <c r="C483" i="63"/>
  <c r="D383" i="61"/>
  <c r="E157" i="63"/>
  <c r="E104" i="63"/>
  <c r="C437" i="63"/>
  <c r="D199" i="61"/>
  <c r="D278" i="61"/>
  <c r="C267" i="63"/>
  <c r="D269" i="61"/>
  <c r="C406" i="63"/>
  <c r="D75" i="61"/>
  <c r="D394" i="61"/>
  <c r="C296" i="63"/>
  <c r="D98" i="61"/>
  <c r="C222" i="63"/>
  <c r="E176" i="63"/>
  <c r="C413" i="63"/>
  <c r="D103" i="61"/>
  <c r="C326" i="63"/>
  <c r="D514" i="61"/>
  <c r="C44" i="63"/>
  <c r="E136" i="63"/>
  <c r="C118" i="63"/>
  <c r="D429" i="61"/>
  <c r="D486" i="61"/>
  <c r="C319" i="63"/>
  <c r="D234" i="61"/>
  <c r="C256" i="63"/>
  <c r="D43" i="61"/>
  <c r="D99" i="61"/>
  <c r="E183" i="63"/>
  <c r="C208" i="63"/>
  <c r="D42" i="61"/>
  <c r="E150" i="63"/>
  <c r="E121" i="63"/>
  <c r="E156" i="63"/>
  <c r="C34" i="63"/>
  <c r="E189" i="63"/>
  <c r="E178" i="63"/>
  <c r="C507" i="63"/>
  <c r="D479" i="61"/>
  <c r="D202" i="61"/>
  <c r="E21" i="63"/>
  <c r="E177" i="63"/>
  <c r="D207" i="61"/>
  <c r="E193" i="63"/>
  <c r="D511" i="61"/>
  <c r="C515" i="63"/>
  <c r="D114" i="61"/>
  <c r="C226" i="63"/>
  <c r="E158" i="63"/>
  <c r="E130" i="63"/>
  <c r="E26" i="63"/>
  <c r="D251" i="61"/>
  <c r="C450" i="63"/>
  <c r="C445" i="63"/>
  <c r="D231" i="61"/>
  <c r="C119" i="63"/>
  <c r="D433" i="61"/>
  <c r="D66" i="61"/>
  <c r="C214" i="63"/>
  <c r="C52" i="63"/>
  <c r="D165" i="61"/>
  <c r="E52" i="63"/>
  <c r="C15" i="63"/>
  <c r="D25" i="61"/>
  <c r="E15" i="63"/>
  <c r="D390" i="61"/>
  <c r="D463" i="61"/>
  <c r="C503" i="63"/>
  <c r="E166" i="63"/>
  <c r="D129" i="61"/>
  <c r="C43" i="63"/>
  <c r="D155" i="61"/>
  <c r="E170" i="63"/>
  <c r="D71" i="61"/>
  <c r="D470" i="61"/>
  <c r="D162" i="61"/>
  <c r="C238" i="63"/>
  <c r="D503" i="61"/>
  <c r="C513" i="63"/>
  <c r="D233" i="61"/>
  <c r="C69" i="63"/>
  <c r="D214" i="61"/>
  <c r="C251" i="63"/>
  <c r="C493" i="63"/>
  <c r="D423" i="61"/>
  <c r="D146" i="61"/>
  <c r="C234" i="63"/>
  <c r="D147" i="61"/>
  <c r="C424" i="63"/>
  <c r="E19" i="63"/>
  <c r="D118" i="61"/>
  <c r="C227" i="63"/>
  <c r="E92" i="63"/>
  <c r="C510" i="63"/>
  <c r="D491" i="61"/>
  <c r="C435" i="63"/>
  <c r="E53" i="63"/>
  <c r="C53" i="63"/>
  <c r="D169" i="61"/>
  <c r="C277" i="63"/>
  <c r="D318" i="61"/>
  <c r="E163" i="63"/>
  <c r="E45" i="63"/>
  <c r="C79" i="63"/>
  <c r="D273" i="61"/>
  <c r="C99" i="63"/>
  <c r="D353" i="61"/>
  <c r="C216" i="63"/>
  <c r="D74" i="61"/>
  <c r="C129" i="63"/>
  <c r="E133" i="63"/>
  <c r="D339" i="61"/>
  <c r="C472" i="63"/>
  <c r="D282" i="61"/>
  <c r="C268" i="63"/>
  <c r="E77" i="63"/>
  <c r="C289" i="63"/>
  <c r="D366" i="61"/>
  <c r="D130" i="61"/>
  <c r="C230" i="63"/>
  <c r="D355" i="61"/>
  <c r="C476" i="63"/>
  <c r="E192" i="63"/>
  <c r="D141" i="61"/>
  <c r="C46" i="63"/>
  <c r="E83" i="63"/>
  <c r="E38" i="63"/>
  <c r="C397" i="63"/>
  <c r="D39" i="61"/>
  <c r="D386" i="61"/>
  <c r="C294" i="63"/>
  <c r="C36" i="63"/>
  <c r="D101" i="61"/>
  <c r="C427" i="63"/>
  <c r="D159" i="61"/>
  <c r="C436" i="63"/>
  <c r="E55" i="63"/>
  <c r="C479" i="63"/>
  <c r="E49" i="63"/>
  <c r="D238" i="61"/>
  <c r="C17" i="63"/>
  <c r="D22" i="61"/>
  <c r="D447" i="61"/>
  <c r="E31" i="63"/>
  <c r="C485" i="63"/>
  <c r="D391" i="61"/>
  <c r="C469" i="63"/>
  <c r="D327" i="61"/>
  <c r="C282" i="63"/>
  <c r="D338" i="61"/>
  <c r="C13" i="63"/>
  <c r="D17" i="61"/>
  <c r="E103" i="63"/>
  <c r="D395" i="61"/>
  <c r="C486" i="63"/>
  <c r="C122" i="63"/>
  <c r="D425" i="61"/>
  <c r="C117" i="63"/>
  <c r="E132" i="63"/>
  <c r="E101" i="63"/>
  <c r="D361" i="61"/>
  <c r="C101" i="63"/>
  <c r="C207" i="63"/>
  <c r="D38" i="61"/>
  <c r="C37" i="63"/>
  <c r="D63" i="61"/>
  <c r="E153" i="63"/>
  <c r="E187" i="63"/>
  <c r="D170" i="61"/>
  <c r="C240" i="63"/>
  <c r="E91" i="63"/>
  <c r="C135" i="63"/>
  <c r="D497" i="61"/>
  <c r="D219" i="61"/>
  <c r="D257" i="61"/>
  <c r="E127" i="63"/>
  <c r="D413" i="61"/>
  <c r="C114" i="63"/>
  <c r="C228" i="63"/>
  <c r="D122" i="61"/>
  <c r="C72" i="63"/>
  <c r="D334" i="61"/>
  <c r="C281" i="63"/>
  <c r="C407" i="63"/>
  <c r="D79" i="61"/>
  <c r="C496" i="63"/>
  <c r="D435" i="61"/>
  <c r="E113" i="63"/>
  <c r="D499" i="61"/>
  <c r="C512" i="63"/>
  <c r="E62" i="63"/>
  <c r="C62" i="63"/>
  <c r="E195" i="63"/>
  <c r="C14" i="63"/>
  <c r="D21" i="61"/>
  <c r="D474" i="61"/>
  <c r="C316" i="63"/>
  <c r="D303" i="61"/>
  <c r="C463" i="63"/>
  <c r="E87" i="63"/>
  <c r="C400" i="63"/>
  <c r="D51" i="61"/>
  <c r="D389" i="61"/>
  <c r="C108" i="63"/>
  <c r="D127" i="61"/>
  <c r="C419" i="63"/>
  <c r="D498" i="61"/>
  <c r="C322" i="63"/>
  <c r="E94" i="63"/>
  <c r="E200" i="63"/>
  <c r="E98" i="63"/>
  <c r="C311" i="63"/>
  <c r="D53" i="61"/>
  <c r="C24" i="63"/>
  <c r="D461" i="61"/>
  <c r="E6" i="63"/>
  <c r="C104" i="63"/>
  <c r="E65" i="63"/>
  <c r="E125" i="63"/>
  <c r="C125" i="63"/>
  <c r="D267" i="61"/>
  <c r="C454" i="63"/>
  <c r="E78" i="63"/>
  <c r="E182" i="63"/>
  <c r="C516" i="63"/>
  <c r="D515" i="61"/>
  <c r="E198" i="63"/>
  <c r="D482" i="61"/>
  <c r="E44" i="63"/>
  <c r="E118" i="63"/>
  <c r="C487" i="63"/>
  <c r="D414" i="61"/>
  <c r="C301" i="63"/>
  <c r="C491" i="63"/>
  <c r="D415" i="61"/>
  <c r="C58" i="63"/>
  <c r="D189" i="61"/>
  <c r="E184" i="63"/>
  <c r="D121" i="61"/>
  <c r="C41" i="63"/>
  <c r="C453" i="63"/>
  <c r="D263" i="61"/>
  <c r="C105" i="63"/>
  <c r="D377" i="61"/>
  <c r="C59" i="63"/>
  <c r="D193" i="61"/>
  <c r="E110" i="63"/>
  <c r="D419" i="61"/>
  <c r="C492" i="63"/>
  <c r="C225" i="63"/>
  <c r="D110" i="61"/>
  <c r="D226" i="61"/>
  <c r="C254" i="63"/>
  <c r="E25" i="63"/>
  <c r="D57" i="61"/>
  <c r="C25" i="63"/>
  <c r="E196" i="63"/>
  <c r="C414" i="63"/>
  <c r="D107" i="61"/>
  <c r="C21" i="63"/>
  <c r="D41" i="61"/>
  <c r="C490" i="63"/>
  <c r="D411" i="61"/>
  <c r="E64" i="63"/>
  <c r="D5" i="61"/>
  <c r="C5" i="63"/>
  <c r="C279" i="63"/>
  <c r="D294" i="61"/>
  <c r="C271" i="63"/>
  <c r="D354" i="61"/>
  <c r="C286" i="63"/>
  <c r="C505" i="63"/>
  <c r="D471" i="61"/>
  <c r="C243" i="63"/>
  <c r="D182" i="61"/>
  <c r="C10" i="63"/>
  <c r="C237" i="63"/>
  <c r="E172" i="63"/>
  <c r="E97" i="63"/>
  <c r="D306" i="61"/>
  <c r="C274" i="63"/>
  <c r="D87" i="61"/>
  <c r="C462" i="63"/>
  <c r="D299" i="61"/>
  <c r="C298" i="63"/>
  <c r="E51" i="63"/>
  <c r="D258" i="61"/>
  <c r="C130" i="63"/>
  <c r="D55" i="61"/>
  <c r="C401" i="63"/>
  <c r="D113" i="61"/>
  <c r="C39" i="63"/>
  <c r="C93" i="63"/>
  <c r="E18" i="63"/>
  <c r="E142" i="63"/>
  <c r="E162" i="63"/>
  <c r="D138" i="61"/>
  <c r="C232" i="63"/>
  <c r="D401" i="61"/>
  <c r="C111" i="63"/>
  <c r="D301" i="61"/>
  <c r="C86" i="63"/>
  <c r="D58" i="61"/>
  <c r="C212" i="63"/>
  <c r="E33" i="63"/>
  <c r="C249" i="63"/>
  <c r="D206" i="61"/>
  <c r="C235" i="63"/>
  <c r="C444" i="63"/>
  <c r="D227" i="61"/>
  <c r="E115" i="63"/>
  <c r="C76" i="63"/>
  <c r="D261" i="61"/>
  <c r="D291" i="61"/>
  <c r="D510" i="61"/>
  <c r="C325" i="63"/>
  <c r="C276" i="63"/>
  <c r="D314" i="61"/>
  <c r="C481" i="63"/>
  <c r="D375" i="61"/>
  <c r="D505" i="61"/>
  <c r="C137" i="63"/>
  <c r="D115" i="61"/>
  <c r="C416" i="63"/>
  <c r="E23" i="63"/>
  <c r="C11" i="63"/>
  <c r="D6" i="61"/>
  <c r="C402" i="63"/>
  <c r="D125" i="61"/>
  <c r="C42" i="63"/>
  <c r="C90" i="63"/>
  <c r="D317" i="61"/>
  <c r="E80" i="63"/>
  <c r="C80" i="63"/>
  <c r="D277" i="61"/>
  <c r="D135" i="61"/>
  <c r="C421" i="63"/>
  <c r="D178" i="61"/>
  <c r="C242" i="63"/>
  <c r="D91" i="61"/>
  <c r="C410" i="63"/>
  <c r="E155" i="63"/>
  <c r="E141" i="63"/>
  <c r="E47" i="63"/>
  <c r="D26" i="61"/>
  <c r="E84" i="63"/>
  <c r="C84" i="63"/>
  <c r="D293" i="61"/>
  <c r="E129" i="63"/>
  <c r="D385" i="61"/>
  <c r="C107" i="63"/>
  <c r="D223" i="61"/>
  <c r="C443" i="63"/>
  <c r="C417" i="63"/>
  <c r="D119" i="61"/>
  <c r="C88" i="63"/>
  <c r="D309" i="61"/>
  <c r="C74" i="63"/>
  <c r="D253" i="61"/>
  <c r="C468" i="63"/>
  <c r="D323" i="61"/>
  <c r="C434" i="63"/>
  <c r="D187" i="61"/>
  <c r="E149" i="63"/>
  <c r="C83" i="63"/>
  <c r="D289" i="61"/>
  <c r="D31" i="61"/>
  <c r="C395" i="63"/>
  <c r="D378" i="61"/>
  <c r="C292" i="63"/>
  <c r="D109" i="61"/>
  <c r="C38" i="63"/>
  <c r="C95" i="63"/>
  <c r="C71" i="63"/>
  <c r="D241" i="61"/>
  <c r="E167" i="63"/>
  <c r="C393" i="63"/>
  <c r="D23" i="61"/>
  <c r="C399" i="63"/>
  <c r="C12" i="63"/>
  <c r="D9" i="61"/>
  <c r="E36" i="63"/>
  <c r="C9" i="63"/>
  <c r="D14" i="61"/>
  <c r="R25" i="1" l="1"/>
  <c r="BA25" i="1" s="1"/>
  <c r="R24" i="1"/>
  <c r="BA24" i="1" s="1"/>
  <c r="S33" i="1"/>
  <c r="R26" i="1"/>
  <c r="BI26" i="1" s="1"/>
  <c r="R27" i="1"/>
  <c r="BI27" i="1" s="1"/>
  <c r="BK40" i="1"/>
  <c r="BA22" i="1"/>
  <c r="BA27" i="1"/>
  <c r="R34" i="1"/>
  <c r="R36" i="1"/>
  <c r="R40" i="1"/>
  <c r="BI40" i="1" s="1"/>
  <c r="S36" i="1"/>
  <c r="S34" i="1"/>
  <c r="R44" i="1"/>
  <c r="BA44" i="1" s="1"/>
  <c r="R33" i="1"/>
  <c r="R43" i="1"/>
  <c r="BA43" i="1" s="1"/>
  <c r="BC40" i="1"/>
  <c r="BK42" i="1"/>
  <c r="O26" i="1"/>
  <c r="AZ26" i="1" s="1"/>
  <c r="O35" i="1"/>
  <c r="BI24" i="1"/>
  <c r="N42" i="1"/>
  <c r="BH42" i="1" s="1"/>
  <c r="N43" i="1"/>
  <c r="BH43" i="1" s="1"/>
  <c r="N44" i="1"/>
  <c r="AZ44" i="1" s="1"/>
  <c r="BC42" i="1"/>
  <c r="O24" i="1"/>
  <c r="O25" i="1"/>
  <c r="O27" i="1"/>
  <c r="N27" i="1"/>
  <c r="N24" i="1"/>
  <c r="N25" i="1"/>
  <c r="N22" i="1"/>
  <c r="BH22" i="1" s="1"/>
  <c r="N33" i="1"/>
  <c r="N36" i="1"/>
  <c r="N35" i="1"/>
  <c r="AZ35" i="1" s="1"/>
  <c r="N34" i="1"/>
  <c r="N31" i="1"/>
  <c r="AZ31" i="1" s="1"/>
  <c r="O36" i="1"/>
  <c r="O33" i="1"/>
  <c r="O34" i="1"/>
  <c r="AZ40" i="1"/>
  <c r="BH40" i="1"/>
  <c r="G25" i="1"/>
  <c r="G22" i="1"/>
  <c r="G27" i="1"/>
  <c r="G24" i="1"/>
  <c r="BH45" i="1"/>
  <c r="AZ45" i="1"/>
  <c r="F27" i="1"/>
  <c r="F25" i="1"/>
  <c r="F24" i="1"/>
  <c r="F22" i="1"/>
  <c r="G40" i="1"/>
  <c r="G45" i="1"/>
  <c r="G42" i="1"/>
  <c r="G43" i="1"/>
  <c r="G44" i="1"/>
  <c r="BI22" i="1"/>
  <c r="F42" i="1"/>
  <c r="F40" i="1"/>
  <c r="F44" i="1"/>
  <c r="F45" i="1"/>
  <c r="F43" i="1"/>
  <c r="R43" i="4"/>
  <c r="O25" i="4"/>
  <c r="BH25" i="4" s="1"/>
  <c r="S45" i="4"/>
  <c r="O53" i="4"/>
  <c r="AZ53" i="4" s="1"/>
  <c r="O24" i="4"/>
  <c r="R36" i="4"/>
  <c r="R33" i="4"/>
  <c r="S30" i="4"/>
  <c r="S36" i="4" s="1"/>
  <c r="O51" i="4"/>
  <c r="R24" i="4"/>
  <c r="S53" i="4"/>
  <c r="BA53" i="4" s="1"/>
  <c r="S34" i="4"/>
  <c r="S25" i="4"/>
  <c r="S24" i="4"/>
  <c r="S27" i="4"/>
  <c r="R35" i="4"/>
  <c r="R34" i="4"/>
  <c r="R27" i="4"/>
  <c r="R25" i="4"/>
  <c r="R54" i="4"/>
  <c r="R52" i="4"/>
  <c r="R51" i="4"/>
  <c r="BI51" i="4" s="1"/>
  <c r="S35" i="4"/>
  <c r="S26" i="4"/>
  <c r="BA26" i="4" s="1"/>
  <c r="S54" i="4"/>
  <c r="S52" i="4"/>
  <c r="N34" i="4"/>
  <c r="AZ34" i="4" s="1"/>
  <c r="N35" i="4"/>
  <c r="N33" i="4"/>
  <c r="AZ33" i="4" s="1"/>
  <c r="N45" i="4"/>
  <c r="BH45" i="4" s="1"/>
  <c r="O42" i="4"/>
  <c r="O43" i="4"/>
  <c r="O52" i="4"/>
  <c r="O44" i="4"/>
  <c r="AZ44" i="4" s="1"/>
  <c r="N42" i="4"/>
  <c r="N43" i="4"/>
  <c r="N52" i="4"/>
  <c r="BH52" i="4" s="1"/>
  <c r="N51" i="4"/>
  <c r="N54" i="4"/>
  <c r="AZ54" i="4" s="1"/>
  <c r="BA52" i="117"/>
  <c r="Y41" i="117"/>
  <c r="BK34" i="117"/>
  <c r="K21" i="117"/>
  <c r="BK23" i="117"/>
  <c r="BC23" i="117"/>
  <c r="K35" i="117"/>
  <c r="AY35" i="117" s="1"/>
  <c r="BJ52" i="117"/>
  <c r="BB52" i="117"/>
  <c r="J21" i="117"/>
  <c r="J26" i="117" s="1"/>
  <c r="BC52" i="117"/>
  <c r="BK52" i="117"/>
  <c r="K34" i="117"/>
  <c r="AY34" i="117" s="1"/>
  <c r="BK25" i="117"/>
  <c r="BC25" i="117"/>
  <c r="BB25" i="117"/>
  <c r="BJ25" i="117"/>
  <c r="BI25" i="117"/>
  <c r="BA25" i="117"/>
  <c r="K44" i="117"/>
  <c r="K43" i="117"/>
  <c r="K41" i="117"/>
  <c r="K45" i="117"/>
  <c r="J32" i="117"/>
  <c r="AY32" i="117" s="1"/>
  <c r="W41" i="117"/>
  <c r="T41" i="117"/>
  <c r="J39" i="117"/>
  <c r="J40" i="117" s="1"/>
  <c r="AA41" i="117"/>
  <c r="K40" i="117"/>
  <c r="J35" i="117"/>
  <c r="R41" i="117"/>
  <c r="T23" i="117"/>
  <c r="W23" i="117"/>
  <c r="Y23" i="117"/>
  <c r="BC32" i="117"/>
  <c r="BK32" i="117"/>
  <c r="BI32" i="117"/>
  <c r="BA32" i="117"/>
  <c r="BI23" i="117"/>
  <c r="Y50" i="117"/>
  <c r="AA50" i="117"/>
  <c r="W50" i="117"/>
  <c r="K48" i="117"/>
  <c r="K49" i="117" s="1"/>
  <c r="T50" i="117"/>
  <c r="R50" i="117"/>
  <c r="J48" i="117"/>
  <c r="J23" i="117"/>
  <c r="K25" i="117"/>
  <c r="K23" i="117"/>
  <c r="BG34" i="117"/>
  <c r="BG32" i="117"/>
  <c r="E203" i="63"/>
  <c r="D459" i="61"/>
  <c r="E137" i="63"/>
  <c r="D69" i="61"/>
  <c r="D145" i="61"/>
  <c r="D406" i="61"/>
  <c r="D61" i="61"/>
  <c r="C252" i="63"/>
  <c r="D210" i="61"/>
  <c r="C283" i="63"/>
  <c r="C32" i="63"/>
  <c r="E68" i="63"/>
  <c r="D35" i="61"/>
  <c r="C396" i="63"/>
  <c r="D27" i="61"/>
  <c r="C394" i="63"/>
  <c r="C432" i="63"/>
  <c r="D179" i="61"/>
  <c r="C415" i="63"/>
  <c r="D111" i="61"/>
  <c r="C275" i="63"/>
  <c r="D310" i="61"/>
  <c r="D350" i="61"/>
  <c r="C285" i="63"/>
  <c r="E316" i="63"/>
  <c r="C87" i="63"/>
  <c r="D305" i="61"/>
  <c r="C470" i="63"/>
  <c r="D331" i="61"/>
  <c r="C19" i="63"/>
  <c r="D33" i="61"/>
  <c r="C266" i="63"/>
  <c r="D274" i="61"/>
  <c r="C96" i="63"/>
  <c r="D341" i="61"/>
  <c r="E59" i="63"/>
  <c r="E90" i="63"/>
  <c r="C123" i="63"/>
  <c r="D449" i="61"/>
  <c r="C213" i="63"/>
  <c r="D62" i="61"/>
  <c r="C420" i="63"/>
  <c r="D131" i="61"/>
  <c r="C115" i="63"/>
  <c r="E173" i="63"/>
  <c r="D443" i="61"/>
  <c r="D359" i="61"/>
  <c r="D397" i="61"/>
  <c r="C392" i="63"/>
  <c r="C70" i="63"/>
  <c r="D186" i="61"/>
  <c r="C428" i="63"/>
  <c r="B9" i="63"/>
  <c r="D439" i="61"/>
  <c r="C497" i="63"/>
  <c r="E138" i="63"/>
  <c r="E29" i="63"/>
  <c r="D185" i="61"/>
  <c r="C57" i="63"/>
  <c r="C218" i="63"/>
  <c r="D82" i="61"/>
  <c r="E329" i="63"/>
  <c r="D230" i="61"/>
  <c r="C255" i="63"/>
  <c r="C429" i="63"/>
  <c r="D167" i="61"/>
  <c r="D431" i="61"/>
  <c r="C495" i="63"/>
  <c r="D174" i="61"/>
  <c r="C241" i="63"/>
  <c r="D213" i="61"/>
  <c r="C64" i="63"/>
  <c r="D345" i="61"/>
  <c r="C97" i="63"/>
  <c r="D126" i="61"/>
  <c r="C229" i="63"/>
  <c r="C33" i="61"/>
  <c r="B19" i="63"/>
  <c r="E347" i="63"/>
  <c r="E504" i="63"/>
  <c r="E291" i="63"/>
  <c r="E208" i="63"/>
  <c r="E485" i="63"/>
  <c r="E492" i="63"/>
  <c r="E561" i="63"/>
  <c r="D290" i="61"/>
  <c r="C270" i="63"/>
  <c r="E328" i="63"/>
  <c r="E95" i="63"/>
  <c r="D137" i="61"/>
  <c r="D117" i="61"/>
  <c r="C30" i="63"/>
  <c r="D67" i="61"/>
  <c r="C430" i="63"/>
  <c r="C291" i="63"/>
  <c r="C247" i="63"/>
  <c r="D254" i="61"/>
  <c r="D363" i="61"/>
  <c r="C94" i="63"/>
  <c r="C317" i="63"/>
  <c r="C217" i="63"/>
  <c r="D286" i="61"/>
  <c r="C120" i="63"/>
  <c r="D347" i="61"/>
  <c r="D143" i="61"/>
  <c r="E148" i="63"/>
  <c r="C304" i="63"/>
  <c r="D266" i="61"/>
  <c r="E14" i="63"/>
  <c r="C440" i="63"/>
  <c r="D475" i="61"/>
  <c r="C473" i="63"/>
  <c r="D73" i="61"/>
  <c r="C102" i="63"/>
  <c r="D381" i="61"/>
  <c r="C471" i="63"/>
  <c r="D409" i="61"/>
  <c r="C132" i="63"/>
  <c r="C258" i="63"/>
  <c r="E46" i="63"/>
  <c r="D265" i="61"/>
  <c r="C309" i="63"/>
  <c r="E201" i="63"/>
  <c r="D451" i="61"/>
  <c r="E554" i="63"/>
  <c r="E93" i="63"/>
  <c r="E534" i="63"/>
  <c r="E57" i="63"/>
  <c r="B394" i="63"/>
  <c r="C27" i="61"/>
  <c r="E288" i="63"/>
  <c r="E464" i="63"/>
  <c r="C290" i="63"/>
  <c r="D370" i="61"/>
  <c r="E34" i="63"/>
  <c r="D177" i="61"/>
  <c r="C55" i="63"/>
  <c r="D86" i="61"/>
  <c r="C219" i="63"/>
  <c r="C391" i="63"/>
  <c r="D15" i="61"/>
  <c r="E321" i="63"/>
  <c r="E304" i="63"/>
  <c r="E191" i="63"/>
  <c r="E569" i="63"/>
  <c r="E433" i="63"/>
  <c r="C27" i="63"/>
  <c r="D65" i="61"/>
  <c r="E224" i="63"/>
  <c r="E489" i="63"/>
  <c r="D14" i="63"/>
  <c r="E21" i="61"/>
  <c r="E343" i="63"/>
  <c r="C51" i="63"/>
  <c r="D161" i="61"/>
  <c r="C139" i="63"/>
  <c r="D513" i="61"/>
  <c r="C82" i="63"/>
  <c r="D285" i="61"/>
  <c r="D247" i="61"/>
  <c r="C449" i="63"/>
  <c r="C425" i="63"/>
  <c r="D151" i="61"/>
  <c r="C127" i="63"/>
  <c r="D465" i="61"/>
  <c r="C50" i="63"/>
  <c r="D157" i="61"/>
  <c r="E380" i="63"/>
  <c r="D321" i="61"/>
  <c r="C91" i="63"/>
  <c r="D246" i="61"/>
  <c r="C324" i="63"/>
  <c r="D45" i="61"/>
  <c r="C224" i="63"/>
  <c r="D29" i="61"/>
  <c r="D462" i="61"/>
  <c r="D346" i="61"/>
  <c r="D501" i="61"/>
  <c r="D458" i="61"/>
  <c r="D307" i="61"/>
  <c r="C287" i="63"/>
  <c r="C8" i="63"/>
  <c r="D95" i="61"/>
  <c r="E72" i="63"/>
  <c r="C321" i="63"/>
  <c r="E81" i="63"/>
  <c r="E32" i="63"/>
  <c r="C438" i="63"/>
  <c r="E102" i="63"/>
  <c r="E12" i="63"/>
  <c r="D295" i="61"/>
  <c r="E74" i="63"/>
  <c r="D387" i="61"/>
  <c r="C451" i="63"/>
  <c r="E82" i="63"/>
  <c r="E171" i="63"/>
  <c r="C98" i="63"/>
  <c r="C314" i="63"/>
  <c r="D298" i="61"/>
  <c r="D495" i="61"/>
  <c r="D139" i="61"/>
  <c r="C61" i="63"/>
  <c r="C128" i="63"/>
  <c r="D10" i="63"/>
  <c r="E392" i="63"/>
  <c r="E210" i="63"/>
  <c r="E206" i="63"/>
  <c r="E320" i="63"/>
  <c r="E308" i="63"/>
  <c r="D13" i="61"/>
  <c r="C6" i="63"/>
  <c r="D489" i="61"/>
  <c r="C133" i="63"/>
  <c r="C124" i="63"/>
  <c r="D453" i="61"/>
  <c r="E232" i="63"/>
  <c r="C9" i="61"/>
  <c r="B12" i="63"/>
  <c r="B11" i="63"/>
  <c r="C6" i="61"/>
  <c r="E20" i="63"/>
  <c r="C205" i="63"/>
  <c r="D270" i="61"/>
  <c r="E105" i="63"/>
  <c r="D427" i="61"/>
  <c r="C310" i="63"/>
  <c r="C20" i="63"/>
  <c r="E61" i="63"/>
  <c r="E164" i="63"/>
  <c r="D10" i="61"/>
  <c r="C504" i="63"/>
  <c r="C459" i="63"/>
  <c r="C448" i="63"/>
  <c r="D442" i="61"/>
  <c r="D438" i="61"/>
  <c r="E483" i="63"/>
  <c r="E415" i="63"/>
  <c r="E399" i="63"/>
  <c r="D421" i="61"/>
  <c r="C116" i="63"/>
  <c r="E218" i="63"/>
  <c r="E394" i="63"/>
  <c r="E428" i="63"/>
  <c r="E151" i="63"/>
  <c r="E145" i="63"/>
  <c r="F3" i="63"/>
  <c r="F1" i="63" s="1"/>
  <c r="C418" i="63"/>
  <c r="D123" i="61"/>
  <c r="E262" i="63"/>
  <c r="E440" i="63"/>
  <c r="E447" i="63"/>
  <c r="D102" i="61"/>
  <c r="C223" i="63"/>
  <c r="C220" i="63"/>
  <c r="D90" i="61"/>
  <c r="E460" i="63"/>
  <c r="E85" i="63"/>
  <c r="E300" i="63"/>
  <c r="D275" i="61"/>
  <c r="D18" i="61"/>
  <c r="C138" i="63"/>
  <c r="D217" i="61"/>
  <c r="D209" i="61"/>
  <c r="C446" i="63"/>
  <c r="D502" i="61"/>
  <c r="C501" i="63"/>
  <c r="D507" i="61"/>
  <c r="C475" i="63"/>
  <c r="D94" i="61"/>
  <c r="D190" i="61"/>
  <c r="D262" i="61"/>
  <c r="D89" i="61"/>
  <c r="C209" i="63"/>
  <c r="C293" i="63"/>
  <c r="C465" i="63"/>
  <c r="D194" i="61"/>
  <c r="D215" i="61"/>
  <c r="C253" i="63"/>
  <c r="D403" i="61"/>
  <c r="C109" i="63"/>
  <c r="C509" i="63"/>
  <c r="D7" i="63"/>
  <c r="D17" i="63"/>
  <c r="E317" i="63"/>
  <c r="D490" i="61"/>
  <c r="B554" i="63"/>
  <c r="B354" i="63"/>
  <c r="B284" i="63"/>
  <c r="C346" i="61"/>
  <c r="B202" i="63"/>
  <c r="D124" i="63"/>
  <c r="E453" i="61"/>
  <c r="B220" i="63"/>
  <c r="C90" i="61"/>
  <c r="D108" i="63"/>
  <c r="E389" i="61"/>
  <c r="C83" i="61"/>
  <c r="B408" i="63"/>
  <c r="D498" i="63"/>
  <c r="E443" i="61"/>
  <c r="E401" i="61"/>
  <c r="D111" i="63"/>
  <c r="D178" i="63"/>
  <c r="C407" i="61"/>
  <c r="B489" i="63"/>
  <c r="D45" i="63"/>
  <c r="E137" i="61"/>
  <c r="C141" i="61"/>
  <c r="B46" i="63"/>
  <c r="D344" i="63"/>
  <c r="C166" i="61"/>
  <c r="B239" i="63"/>
  <c r="C306" i="61"/>
  <c r="B274" i="63"/>
  <c r="C53" i="61"/>
  <c r="B24" i="63"/>
  <c r="E481" i="61"/>
  <c r="D131" i="63"/>
  <c r="E338" i="61"/>
  <c r="D282" i="63"/>
  <c r="D570" i="63"/>
  <c r="B560" i="63"/>
  <c r="C19" i="61"/>
  <c r="B392" i="63"/>
  <c r="B551" i="63"/>
  <c r="D483" i="63"/>
  <c r="E383" i="61"/>
  <c r="C439" i="61"/>
  <c r="B497" i="63"/>
  <c r="E329" i="61"/>
  <c r="D93" i="63"/>
  <c r="C351" i="61"/>
  <c r="B475" i="63"/>
  <c r="D475" i="63"/>
  <c r="E351" i="61"/>
  <c r="D542" i="63"/>
  <c r="E509" i="61"/>
  <c r="D138" i="63"/>
  <c r="D365" i="63"/>
  <c r="D458" i="63"/>
  <c r="E283" i="61"/>
  <c r="E70" i="61"/>
  <c r="D215" i="63"/>
  <c r="D255" i="63"/>
  <c r="E230" i="61"/>
  <c r="C230" i="61"/>
  <c r="B255" i="63"/>
  <c r="B429" i="63"/>
  <c r="C167" i="61"/>
  <c r="D151" i="63"/>
  <c r="B145" i="63"/>
  <c r="E213" i="61"/>
  <c r="D64" i="63"/>
  <c r="B97" i="63"/>
  <c r="C345" i="61"/>
  <c r="E493" i="61"/>
  <c r="D134" i="63"/>
  <c r="E502" i="61"/>
  <c r="D323" i="63"/>
  <c r="C270" i="61"/>
  <c r="B265" i="63"/>
  <c r="D494" i="63"/>
  <c r="E427" i="61"/>
  <c r="D327" i="63"/>
  <c r="D245" i="63"/>
  <c r="E190" i="61"/>
  <c r="E447" i="61"/>
  <c r="D499" i="63"/>
  <c r="B347" i="63"/>
  <c r="B501" i="63"/>
  <c r="C455" i="61"/>
  <c r="D109" i="63"/>
  <c r="E393" i="61"/>
  <c r="C450" i="61"/>
  <c r="B310" i="63"/>
  <c r="C245" i="61"/>
  <c r="B72" i="63"/>
  <c r="B372" i="63"/>
  <c r="C138" i="61"/>
  <c r="B232" i="63"/>
  <c r="D571" i="63"/>
  <c r="B25" i="63"/>
  <c r="C57" i="61"/>
  <c r="D155" i="63"/>
  <c r="D59" i="63"/>
  <c r="E193" i="61"/>
  <c r="D366" i="63"/>
  <c r="D382" i="63"/>
  <c r="D53" i="63"/>
  <c r="E169" i="61"/>
  <c r="E459" i="61"/>
  <c r="D502" i="63"/>
  <c r="C374" i="61"/>
  <c r="B291" i="63"/>
  <c r="B27" i="63"/>
  <c r="C65" i="61"/>
  <c r="B54" i="63"/>
  <c r="C173" i="61"/>
  <c r="C435" i="61"/>
  <c r="B496" i="63"/>
  <c r="C131" i="61"/>
  <c r="B420" i="63"/>
  <c r="D468" i="63"/>
  <c r="E323" i="61"/>
  <c r="D230" i="63"/>
  <c r="E130" i="61"/>
  <c r="D198" i="63"/>
  <c r="D507" i="63"/>
  <c r="E479" i="61"/>
  <c r="B330" i="63"/>
  <c r="C446" i="61"/>
  <c r="B309" i="63"/>
  <c r="D548" i="63"/>
  <c r="C457" i="61"/>
  <c r="B125" i="63"/>
  <c r="D556" i="63"/>
  <c r="E491" i="61"/>
  <c r="D510" i="63"/>
  <c r="C125" i="61"/>
  <c r="B42" i="63"/>
  <c r="B529" i="63"/>
  <c r="D154" i="63"/>
  <c r="D545" i="63"/>
  <c r="D306" i="63"/>
  <c r="E434" i="61"/>
  <c r="D562" i="63"/>
  <c r="C107" i="61"/>
  <c r="B414" i="63"/>
  <c r="C335" i="61"/>
  <c r="B471" i="63"/>
  <c r="B99" i="63"/>
  <c r="C353" i="61"/>
  <c r="D44" i="63"/>
  <c r="E133" i="61"/>
  <c r="B195" i="63"/>
  <c r="C41" i="61"/>
  <c r="B21" i="63"/>
  <c r="D127" i="63"/>
  <c r="E465" i="61"/>
  <c r="B386" i="63"/>
  <c r="B380" i="63"/>
  <c r="D413" i="63"/>
  <c r="E103" i="61"/>
  <c r="B128" i="63"/>
  <c r="C469" i="61"/>
  <c r="D381" i="63"/>
  <c r="E429" i="61"/>
  <c r="D118" i="63"/>
  <c r="E321" i="61"/>
  <c r="D91" i="63"/>
  <c r="D392" i="63"/>
  <c r="E19" i="61"/>
  <c r="C95" i="61"/>
  <c r="B411" i="63"/>
  <c r="E89" i="61"/>
  <c r="D33" i="63"/>
  <c r="D406" i="63"/>
  <c r="E75" i="61"/>
  <c r="D271" i="63"/>
  <c r="E294" i="61"/>
  <c r="B520" i="63"/>
  <c r="B407" i="63"/>
  <c r="C79" i="61"/>
  <c r="E489" i="61"/>
  <c r="D133" i="63"/>
  <c r="C334" i="61"/>
  <c r="B281" i="63"/>
  <c r="D504" i="63"/>
  <c r="E467" i="61"/>
  <c r="C355" i="61"/>
  <c r="B476" i="63"/>
  <c r="B488" i="63"/>
  <c r="C403" i="61"/>
  <c r="B297" i="63"/>
  <c r="C398" i="61"/>
  <c r="B576" i="63"/>
  <c r="E386" i="61"/>
  <c r="D294" i="63"/>
  <c r="C319" i="61"/>
  <c r="B467" i="63"/>
  <c r="C234" i="61"/>
  <c r="B256" i="63"/>
  <c r="B521" i="63"/>
  <c r="B170" i="63"/>
  <c r="B579" i="63"/>
  <c r="D343" i="63"/>
  <c r="E150" i="61"/>
  <c r="D235" i="63"/>
  <c r="B355" i="63"/>
  <c r="D129" i="63"/>
  <c r="E473" i="61"/>
  <c r="E97" i="61"/>
  <c r="D35" i="63"/>
  <c r="D164" i="63"/>
  <c r="D560" i="63"/>
  <c r="B236" i="63"/>
  <c r="C154" i="61"/>
  <c r="D349" i="63"/>
  <c r="C458" i="61"/>
  <c r="B312" i="63"/>
  <c r="C43" i="61"/>
  <c r="B398" i="63"/>
  <c r="E111" i="61"/>
  <c r="D415" i="63"/>
  <c r="D497" i="63"/>
  <c r="E439" i="61"/>
  <c r="D526" i="63"/>
  <c r="B361" i="63"/>
  <c r="B399" i="63"/>
  <c r="C47" i="61"/>
  <c r="E197" i="61"/>
  <c r="D60" i="63"/>
  <c r="E310" i="61"/>
  <c r="D275" i="63"/>
  <c r="E350" i="61"/>
  <c r="D285" i="63"/>
  <c r="D534" i="63"/>
  <c r="D169" i="63"/>
  <c r="C185" i="61"/>
  <c r="B57" i="63"/>
  <c r="D316" i="63"/>
  <c r="E474" i="61"/>
  <c r="D197" i="63"/>
  <c r="E347" i="61"/>
  <c r="D474" i="63"/>
  <c r="D135" i="63"/>
  <c r="E497" i="61"/>
  <c r="C209" i="61"/>
  <c r="B63" i="63"/>
  <c r="B544" i="63"/>
  <c r="D332" i="63"/>
  <c r="D528" i="63"/>
  <c r="B226" i="63"/>
  <c r="C114" i="61"/>
  <c r="B179" i="63"/>
  <c r="D568" i="63"/>
  <c r="B199" i="63"/>
  <c r="D516" i="63"/>
  <c r="E515" i="61"/>
  <c r="C55" i="61"/>
  <c r="B401" i="63"/>
  <c r="C286" i="61"/>
  <c r="B269" i="63"/>
  <c r="C365" i="61"/>
  <c r="B102" i="63"/>
  <c r="C438" i="61"/>
  <c r="B307" i="63"/>
  <c r="B357" i="63"/>
  <c r="B189" i="63"/>
  <c r="E18" i="61"/>
  <c r="D204" i="63"/>
  <c r="C251" i="61"/>
  <c r="B450" i="63"/>
  <c r="E317" i="61"/>
  <c r="D90" i="63"/>
  <c r="D216" i="63"/>
  <c r="E74" i="61"/>
  <c r="B564" i="63"/>
  <c r="B263" i="63"/>
  <c r="C262" i="61"/>
  <c r="E486" i="61"/>
  <c r="D319" i="63"/>
  <c r="D162" i="63"/>
  <c r="B192" i="63"/>
  <c r="B368" i="63"/>
  <c r="B524" i="63"/>
  <c r="B523" i="63"/>
  <c r="D527" i="63"/>
  <c r="D454" i="63"/>
  <c r="E267" i="61"/>
  <c r="D481" i="63"/>
  <c r="E375" i="61"/>
  <c r="D146" i="63"/>
  <c r="D463" i="63"/>
  <c r="E303" i="61"/>
  <c r="E373" i="61"/>
  <c r="D104" i="63"/>
  <c r="D492" i="63"/>
  <c r="E419" i="61"/>
  <c r="B166" i="63"/>
  <c r="C277" i="61"/>
  <c r="B80" i="63"/>
  <c r="D535" i="63"/>
  <c r="E233" i="61"/>
  <c r="D69" i="63"/>
  <c r="D336" i="63"/>
  <c r="D193" i="63"/>
  <c r="B364" i="63"/>
  <c r="C67" i="61"/>
  <c r="B404" i="63"/>
  <c r="C414" i="61"/>
  <c r="B301" i="63"/>
  <c r="D142" i="63"/>
  <c r="C289" i="61"/>
  <c r="B83" i="63"/>
  <c r="C301" i="61"/>
  <c r="B86" i="63"/>
  <c r="C279" i="61"/>
  <c r="B457" i="63"/>
  <c r="C182" i="61"/>
  <c r="B243" i="63"/>
  <c r="D378" i="63"/>
  <c r="B190" i="63"/>
  <c r="D452" i="63"/>
  <c r="E259" i="61"/>
  <c r="B39" i="63"/>
  <c r="C113" i="61"/>
  <c r="B150" i="63"/>
  <c r="B114" i="63"/>
  <c r="C413" i="61"/>
  <c r="B233" i="63"/>
  <c r="C142" i="61"/>
  <c r="D465" i="63"/>
  <c r="E311" i="61"/>
  <c r="B317" i="63"/>
  <c r="C478" i="61"/>
  <c r="E189" i="61"/>
  <c r="D58" i="63"/>
  <c r="B149" i="63"/>
  <c r="D144" i="63"/>
  <c r="B390" i="63"/>
  <c r="B229" i="63"/>
  <c r="C126" i="61"/>
  <c r="E361" i="61"/>
  <c r="D101" i="63"/>
  <c r="B337" i="63"/>
  <c r="D185" i="63"/>
  <c r="C105" i="61"/>
  <c r="B37" i="63"/>
  <c r="B517" i="63"/>
  <c r="E319" i="61"/>
  <c r="D467" i="63"/>
  <c r="B485" i="63"/>
  <c r="C391" i="61"/>
  <c r="D405" i="63"/>
  <c r="E71" i="61"/>
  <c r="D477" i="63"/>
  <c r="E359" i="61"/>
  <c r="D184" i="63"/>
  <c r="D561" i="63"/>
  <c r="E485" i="61"/>
  <c r="D132" i="63"/>
  <c r="D500" i="63"/>
  <c r="E451" i="61"/>
  <c r="D172" i="63"/>
  <c r="B122" i="63"/>
  <c r="C445" i="61"/>
  <c r="E302" i="61"/>
  <c r="D273" i="63"/>
  <c r="D491" i="63"/>
  <c r="E415" i="61"/>
  <c r="D505" i="63"/>
  <c r="E471" i="61"/>
  <c r="B302" i="63"/>
  <c r="C418" i="61"/>
  <c r="E191" i="61"/>
  <c r="D435" i="63"/>
  <c r="E157" i="61"/>
  <c r="D50" i="63"/>
  <c r="E241" i="61"/>
  <c r="D71" i="63"/>
  <c r="D168" i="63"/>
  <c r="D432" i="63"/>
  <c r="E179" i="61"/>
  <c r="D554" i="63"/>
  <c r="D398" i="63"/>
  <c r="E43" i="61"/>
  <c r="B415" i="63"/>
  <c r="C111" i="61"/>
  <c r="D459" i="63"/>
  <c r="E287" i="61"/>
  <c r="D345" i="63"/>
  <c r="E155" i="61"/>
  <c r="D426" i="63"/>
  <c r="B206" i="63"/>
  <c r="C34" i="61"/>
  <c r="B525" i="63"/>
  <c r="B218" i="63"/>
  <c r="C82" i="61"/>
  <c r="D563" i="63"/>
  <c r="C313" i="61"/>
  <c r="B89" i="63"/>
  <c r="D466" i="63"/>
  <c r="E315" i="61"/>
  <c r="B541" i="63"/>
  <c r="B495" i="63"/>
  <c r="C431" i="61"/>
  <c r="B385" i="63"/>
  <c r="B203" i="63"/>
  <c r="E514" i="61"/>
  <c r="D326" i="63"/>
  <c r="E363" i="61"/>
  <c r="D478" i="63"/>
  <c r="D188" i="63"/>
  <c r="C505" i="61"/>
  <c r="B137" i="63"/>
  <c r="B547" i="63"/>
  <c r="D196" i="63"/>
  <c r="D147" i="63"/>
  <c r="B147" i="63"/>
  <c r="E422" i="61"/>
  <c r="D303" i="63"/>
  <c r="D81" i="63"/>
  <c r="E281" i="61"/>
  <c r="B173" i="63"/>
  <c r="C222" i="61"/>
  <c r="B253" i="63"/>
  <c r="E382" i="61"/>
  <c r="D293" i="63"/>
  <c r="D84" i="63"/>
  <c r="E293" i="61"/>
  <c r="E377" i="61"/>
  <c r="D105" i="63"/>
  <c r="D75" i="63"/>
  <c r="E257" i="61"/>
  <c r="D536" i="63"/>
  <c r="D119" i="63"/>
  <c r="E433" i="61"/>
  <c r="E117" i="61"/>
  <c r="D40" i="63"/>
  <c r="B359" i="63"/>
  <c r="C425" i="61"/>
  <c r="B117" i="63"/>
  <c r="D213" i="63"/>
  <c r="E62" i="61"/>
  <c r="E394" i="61"/>
  <c r="D296" i="63"/>
  <c r="B187" i="63"/>
  <c r="B331" i="63"/>
  <c r="D383" i="63"/>
  <c r="D268" i="63"/>
  <c r="E282" i="61"/>
  <c r="E499" i="61"/>
  <c r="D512" i="63"/>
  <c r="B356" i="63"/>
  <c r="C165" i="61"/>
  <c r="B52" i="63"/>
  <c r="B115" i="63"/>
  <c r="C417" i="61"/>
  <c r="D338" i="63"/>
  <c r="B515" i="63"/>
  <c r="C511" i="61"/>
  <c r="B98" i="63"/>
  <c r="C349" i="61"/>
  <c r="B181" i="63"/>
  <c r="D311" i="63"/>
  <c r="E454" i="61"/>
  <c r="B412" i="63"/>
  <c r="C99" i="61"/>
  <c r="B315" i="63"/>
  <c r="C470" i="61"/>
  <c r="D443" i="63"/>
  <c r="E223" i="61"/>
  <c r="B362" i="63"/>
  <c r="C513" i="61"/>
  <c r="B139" i="63"/>
  <c r="D257" i="63"/>
  <c r="E238" i="61"/>
  <c r="C159" i="61"/>
  <c r="B427" i="63"/>
  <c r="D558" i="63"/>
  <c r="B350" i="63"/>
  <c r="B259" i="63"/>
  <c r="C246" i="61"/>
  <c r="B182" i="63"/>
  <c r="C197" i="61"/>
  <c r="B60" i="63"/>
  <c r="D67" i="63"/>
  <c r="E225" i="61"/>
  <c r="B320" i="63"/>
  <c r="C490" i="61"/>
  <c r="B565" i="63"/>
  <c r="E49" i="61"/>
  <c r="D23" i="63"/>
  <c r="D205" i="63"/>
  <c r="E30" i="61"/>
  <c r="C421" i="61"/>
  <c r="B116" i="63"/>
  <c r="B194" i="63"/>
  <c r="B169" i="63"/>
  <c r="B365" i="63"/>
  <c r="D29" i="63"/>
  <c r="E73" i="61"/>
  <c r="E185" i="61"/>
  <c r="D57" i="63"/>
  <c r="E170" i="61"/>
  <c r="D240" i="63"/>
  <c r="E82" i="61"/>
  <c r="D218" i="63"/>
  <c r="B406" i="63"/>
  <c r="C75" i="61"/>
  <c r="C347" i="61"/>
  <c r="B474" i="63"/>
  <c r="B340" i="63"/>
  <c r="B484" i="63"/>
  <c r="C387" i="61"/>
  <c r="B329" i="63"/>
  <c r="B563" i="63"/>
  <c r="D509" i="63"/>
  <c r="E487" i="61"/>
  <c r="E362" i="61"/>
  <c r="D288" i="63"/>
  <c r="B61" i="63"/>
  <c r="C201" i="61"/>
  <c r="B135" i="63"/>
  <c r="C497" i="61"/>
  <c r="B575" i="63"/>
  <c r="D63" i="63"/>
  <c r="E209" i="61"/>
  <c r="D87" i="63"/>
  <c r="E305" i="61"/>
  <c r="C315" i="61"/>
  <c r="B466" i="63"/>
  <c r="D544" i="63"/>
  <c r="D495" i="63"/>
  <c r="E431" i="61"/>
  <c r="D374" i="63"/>
  <c r="D334" i="63"/>
  <c r="E442" i="61"/>
  <c r="D308" i="63"/>
  <c r="B486" i="63"/>
  <c r="C395" i="61"/>
  <c r="E203" i="61"/>
  <c r="D438" i="63"/>
  <c r="C203" i="61"/>
  <c r="B438" i="63"/>
  <c r="D153" i="63"/>
  <c r="B332" i="63"/>
  <c r="D228" i="63"/>
  <c r="E122" i="61"/>
  <c r="C307" i="61"/>
  <c r="B464" i="63"/>
  <c r="B455" i="63"/>
  <c r="C271" i="61"/>
  <c r="B241" i="63"/>
  <c r="C174" i="61"/>
  <c r="B453" i="63"/>
  <c r="C263" i="61"/>
  <c r="D441" i="63"/>
  <c r="E215" i="61"/>
  <c r="B375" i="63"/>
  <c r="B64" i="63"/>
  <c r="C213" i="61"/>
  <c r="C294" i="61"/>
  <c r="B271" i="63"/>
  <c r="C363" i="61"/>
  <c r="B478" i="63"/>
  <c r="D402" i="63"/>
  <c r="E59" i="61"/>
  <c r="E255" i="61"/>
  <c r="D451" i="63"/>
  <c r="B528" i="63"/>
  <c r="D519" i="63"/>
  <c r="B188" i="63"/>
  <c r="D160" i="63"/>
  <c r="C493" i="61"/>
  <c r="B134" i="63"/>
  <c r="B144" i="63"/>
  <c r="C502" i="61"/>
  <c r="B323" i="63"/>
  <c r="C370" i="61"/>
  <c r="B290" i="63"/>
  <c r="E121" i="61"/>
  <c r="D41" i="63"/>
  <c r="C202" i="61"/>
  <c r="B248" i="63"/>
  <c r="E270" i="61"/>
  <c r="D265" i="63"/>
  <c r="E126" i="61"/>
  <c r="D229" i="63"/>
  <c r="D137" i="63"/>
  <c r="E505" i="61"/>
  <c r="D179" i="63"/>
  <c r="B346" i="63"/>
  <c r="C361" i="61"/>
  <c r="B101" i="63"/>
  <c r="B530" i="63"/>
  <c r="B327" i="63"/>
  <c r="B247" i="63"/>
  <c r="C198" i="61"/>
  <c r="C258" i="61"/>
  <c r="B262" i="63"/>
  <c r="D444" i="63"/>
  <c r="E227" i="61"/>
  <c r="B580" i="63"/>
  <c r="B245" i="63"/>
  <c r="C190" i="61"/>
  <c r="E94" i="61"/>
  <c r="D221" i="63"/>
  <c r="E177" i="61"/>
  <c r="D55" i="63"/>
  <c r="C367" i="61"/>
  <c r="B479" i="63"/>
  <c r="D347" i="63"/>
  <c r="D219" i="63"/>
  <c r="E86" i="61"/>
  <c r="E211" i="61"/>
  <c r="D440" i="63"/>
  <c r="E274" i="61"/>
  <c r="D266" i="63"/>
  <c r="B574" i="63"/>
  <c r="B358" i="63"/>
  <c r="B303" i="63"/>
  <c r="C422" i="61"/>
  <c r="B533" i="63"/>
  <c r="E245" i="61"/>
  <c r="D72" i="63"/>
  <c r="E127" i="61"/>
  <c r="D419" i="63"/>
  <c r="E249" i="61"/>
  <c r="D73" i="63"/>
  <c r="D337" i="63"/>
  <c r="D173" i="63"/>
  <c r="D253" i="63"/>
  <c r="E222" i="61"/>
  <c r="E194" i="61"/>
  <c r="D246" i="63"/>
  <c r="B552" i="63"/>
  <c r="B293" i="63"/>
  <c r="C382" i="61"/>
  <c r="D401" i="63"/>
  <c r="E55" i="61"/>
  <c r="D232" i="63"/>
  <c r="E138" i="61"/>
  <c r="B185" i="63"/>
  <c r="D120" i="63"/>
  <c r="E437" i="61"/>
  <c r="B277" i="63"/>
  <c r="C318" i="61"/>
  <c r="D141" i="63"/>
  <c r="C293" i="61"/>
  <c r="B84" i="63"/>
  <c r="E286" i="61"/>
  <c r="D269" i="63"/>
  <c r="C54" i="61"/>
  <c r="B211" i="63"/>
  <c r="D447" i="63"/>
  <c r="E239" i="61"/>
  <c r="B353" i="63"/>
  <c r="B223" i="63"/>
  <c r="C102" i="61"/>
  <c r="B157" i="63"/>
  <c r="E402" i="61"/>
  <c r="D298" i="63"/>
  <c r="C66" i="61"/>
  <c r="B214" i="63"/>
  <c r="B460" i="63"/>
  <c r="C291" i="61"/>
  <c r="B159" i="63"/>
  <c r="B417" i="63"/>
  <c r="C119" i="61"/>
  <c r="E187" i="61"/>
  <c r="D434" i="63"/>
  <c r="E297" i="61"/>
  <c r="D85" i="63"/>
  <c r="C495" i="61"/>
  <c r="B511" i="63"/>
  <c r="C257" i="61"/>
  <c r="B75" i="63"/>
  <c r="B300" i="63"/>
  <c r="C410" i="61"/>
  <c r="C389" i="61"/>
  <c r="B108" i="63"/>
  <c r="D391" i="63"/>
  <c r="E15" i="61"/>
  <c r="C299" i="61"/>
  <c r="B462" i="63"/>
  <c r="C45" i="61"/>
  <c r="B22" i="63"/>
  <c r="D74" i="63"/>
  <c r="E253" i="61"/>
  <c r="E378" i="61"/>
  <c r="D292" i="63"/>
  <c r="D371" i="63"/>
  <c r="E365" i="61"/>
  <c r="D102" i="63"/>
  <c r="D514" i="63"/>
  <c r="E507" i="61"/>
  <c r="D174" i="63"/>
  <c r="E501" i="61"/>
  <c r="D136" i="63"/>
  <c r="D25" i="63"/>
  <c r="E57" i="61"/>
  <c r="B504" i="63"/>
  <c r="C467" i="61"/>
  <c r="C433" i="61"/>
  <c r="B119" i="63"/>
  <c r="E483" i="61"/>
  <c r="D508" i="63"/>
  <c r="D357" i="63"/>
  <c r="D189" i="63"/>
  <c r="C371" i="61"/>
  <c r="B480" i="63"/>
  <c r="D469" i="63"/>
  <c r="E327" i="61"/>
  <c r="E494" i="61"/>
  <c r="D321" i="63"/>
  <c r="B283" i="63"/>
  <c r="C342" i="61"/>
  <c r="E341" i="61"/>
  <c r="D96" i="63"/>
  <c r="B148" i="63"/>
  <c r="B40" i="63"/>
  <c r="C117" i="61"/>
  <c r="C317" i="61"/>
  <c r="B90" i="63"/>
  <c r="C169" i="61"/>
  <c r="B53" i="63"/>
  <c r="D517" i="63"/>
  <c r="E381" i="61"/>
  <c r="D106" i="63"/>
  <c r="C149" i="61"/>
  <c r="B48" i="63"/>
  <c r="D117" i="63"/>
  <c r="E425" i="61"/>
  <c r="D373" i="63"/>
  <c r="D488" i="63"/>
  <c r="E403" i="61"/>
  <c r="D191" i="63"/>
  <c r="B333" i="63"/>
  <c r="B569" i="63"/>
  <c r="D433" i="63"/>
  <c r="E183" i="61"/>
  <c r="C62" i="61"/>
  <c r="B213" i="63"/>
  <c r="B442" i="63"/>
  <c r="C219" i="61"/>
  <c r="B319" i="63"/>
  <c r="C486" i="61"/>
  <c r="D576" i="63"/>
  <c r="D192" i="63"/>
  <c r="B70" i="63"/>
  <c r="C237" i="61"/>
  <c r="C51" i="61"/>
  <c r="B400" i="63"/>
  <c r="B264" i="63"/>
  <c r="C266" i="61"/>
  <c r="B379" i="63"/>
  <c r="B388" i="63"/>
  <c r="C42" i="61"/>
  <c r="B208" i="63"/>
  <c r="E379" i="61"/>
  <c r="D482" i="63"/>
  <c r="D201" i="63"/>
  <c r="B468" i="63"/>
  <c r="C323" i="61"/>
  <c r="C38" i="61"/>
  <c r="B207" i="63"/>
  <c r="B377" i="63"/>
  <c r="D493" i="63"/>
  <c r="E423" i="61"/>
  <c r="C273" i="61"/>
  <c r="B79" i="63"/>
  <c r="B324" i="63"/>
  <c r="C506" i="61"/>
  <c r="C229" i="61"/>
  <c r="B68" i="63"/>
  <c r="D523" i="63"/>
  <c r="B527" i="63"/>
  <c r="B66" i="63"/>
  <c r="C221" i="61"/>
  <c r="C375" i="61"/>
  <c r="B481" i="63"/>
  <c r="C130" i="61"/>
  <c r="B230" i="63"/>
  <c r="B146" i="63"/>
  <c r="C373" i="61"/>
  <c r="B104" i="63"/>
  <c r="B184" i="63"/>
  <c r="D539" i="63"/>
  <c r="B561" i="63"/>
  <c r="D356" i="63"/>
  <c r="D572" i="63"/>
  <c r="E165" i="61"/>
  <c r="D52" i="63"/>
  <c r="D166" i="63"/>
  <c r="E214" i="61"/>
  <c r="D251" i="63"/>
  <c r="E277" i="61"/>
  <c r="D80" i="63"/>
  <c r="D309" i="63"/>
  <c r="E446" i="61"/>
  <c r="E385" i="61"/>
  <c r="D107" i="63"/>
  <c r="C101" i="61"/>
  <c r="B36" i="63"/>
  <c r="E186" i="61"/>
  <c r="D244" i="63"/>
  <c r="C357" i="61"/>
  <c r="B100" i="63"/>
  <c r="B132" i="63"/>
  <c r="C485" i="61"/>
  <c r="E457" i="61"/>
  <c r="D125" i="63"/>
  <c r="B500" i="63"/>
  <c r="C451" i="61"/>
  <c r="D183" i="63"/>
  <c r="B172" i="63"/>
  <c r="D369" i="63"/>
  <c r="E417" i="61"/>
  <c r="D115" i="63"/>
  <c r="B69" i="63"/>
  <c r="C233" i="61"/>
  <c r="C491" i="61"/>
  <c r="B510" i="63"/>
  <c r="B45" i="63"/>
  <c r="C137" i="61"/>
  <c r="D56" i="63"/>
  <c r="E181" i="61"/>
  <c r="D577" i="63"/>
  <c r="D270" i="63"/>
  <c r="E290" i="61"/>
  <c r="B62" i="63"/>
  <c r="C205" i="61"/>
  <c r="B193" i="63"/>
  <c r="D46" i="63"/>
  <c r="E141" i="61"/>
  <c r="B566" i="63"/>
  <c r="D439" i="63"/>
  <c r="E207" i="61"/>
  <c r="D404" i="63"/>
  <c r="E67" i="61"/>
  <c r="D529" i="63"/>
  <c r="C498" i="61"/>
  <c r="B322" i="63"/>
  <c r="D348" i="63"/>
  <c r="E325" i="61"/>
  <c r="D92" i="63"/>
  <c r="D363" i="63"/>
  <c r="E289" i="61"/>
  <c r="D83" i="63"/>
  <c r="B154" i="63"/>
  <c r="B200" i="63"/>
  <c r="C330" i="61"/>
  <c r="B280" i="63"/>
  <c r="B113" i="63"/>
  <c r="C409" i="61"/>
  <c r="D567" i="63"/>
  <c r="D328" i="63"/>
  <c r="E301" i="61"/>
  <c r="D86" i="63"/>
  <c r="D457" i="63"/>
  <c r="E279" i="61"/>
  <c r="D416" i="63"/>
  <c r="E115" i="61"/>
  <c r="B545" i="63"/>
  <c r="B376" i="63"/>
  <c r="C235" i="61"/>
  <c r="B446" i="63"/>
  <c r="E217" i="61"/>
  <c r="D65" i="63"/>
  <c r="D222" i="63"/>
  <c r="E98" i="61"/>
  <c r="E99" i="61"/>
  <c r="D412" i="63"/>
  <c r="D156" i="63"/>
  <c r="B254" i="63"/>
  <c r="C226" i="61"/>
  <c r="D471" i="63"/>
  <c r="E335" i="61"/>
  <c r="C406" i="61"/>
  <c r="B299" i="63"/>
  <c r="C150" i="61"/>
  <c r="B235" i="63"/>
  <c r="E470" i="61"/>
  <c r="D315" i="63"/>
  <c r="B378" i="63"/>
  <c r="B140" i="63"/>
  <c r="C298" i="61"/>
  <c r="B272" i="63"/>
  <c r="C110" i="61"/>
  <c r="B225" i="63"/>
  <c r="D436" i="63"/>
  <c r="E195" i="61"/>
  <c r="B341" i="63"/>
  <c r="D384" i="63"/>
  <c r="B344" i="63"/>
  <c r="D573" i="63"/>
  <c r="B435" i="63"/>
  <c r="C191" i="61"/>
  <c r="E159" i="61"/>
  <c r="D427" i="63"/>
  <c r="B175" i="63"/>
  <c r="E247" i="61"/>
  <c r="D449" i="63"/>
  <c r="D425" i="63"/>
  <c r="E151" i="61"/>
  <c r="B352" i="63"/>
  <c r="C358" i="61"/>
  <c r="B287" i="63"/>
  <c r="B558" i="63"/>
  <c r="D165" i="63"/>
  <c r="D259" i="63"/>
  <c r="E246" i="61"/>
  <c r="C259" i="61"/>
  <c r="B452" i="63"/>
  <c r="C103" i="61"/>
  <c r="B413" i="63"/>
  <c r="E23" i="61"/>
  <c r="D393" i="63"/>
  <c r="E231" i="61"/>
  <c r="D445" i="63"/>
  <c r="C441" i="61"/>
  <c r="B121" i="63"/>
  <c r="C241" i="61"/>
  <c r="B71" i="63"/>
  <c r="D553" i="63"/>
  <c r="E87" i="61"/>
  <c r="D409" i="63"/>
  <c r="B118" i="63"/>
  <c r="C429" i="61"/>
  <c r="E366" i="61"/>
  <c r="D289" i="63"/>
  <c r="D555" i="63"/>
  <c r="D351" i="63"/>
  <c r="B168" i="63"/>
  <c r="E142" i="61"/>
  <c r="D233" i="63"/>
  <c r="B164" i="63"/>
  <c r="B282" i="63"/>
  <c r="C338" i="61"/>
  <c r="D217" i="63"/>
  <c r="E78" i="61"/>
  <c r="B570" i="63"/>
  <c r="E63" i="61"/>
  <c r="D403" i="63"/>
  <c r="E154" i="61"/>
  <c r="D236" i="63"/>
  <c r="D396" i="63"/>
  <c r="E35" i="61"/>
  <c r="E95" i="61"/>
  <c r="D411" i="63"/>
  <c r="C179" i="61"/>
  <c r="B432" i="63"/>
  <c r="D551" i="63"/>
  <c r="B483" i="63"/>
  <c r="C383" i="61"/>
  <c r="B180" i="63"/>
  <c r="C329" i="61"/>
  <c r="B93" i="63"/>
  <c r="C89" i="61"/>
  <c r="B33" i="63"/>
  <c r="C155" i="61"/>
  <c r="B426" i="63"/>
  <c r="D361" i="63"/>
  <c r="B421" i="63"/>
  <c r="C135" i="61"/>
  <c r="C50" i="61"/>
  <c r="B210" i="63"/>
  <c r="E490" i="61"/>
  <c r="D320" i="63"/>
  <c r="D317" i="63"/>
  <c r="E478" i="61"/>
  <c r="D354" i="63"/>
  <c r="C310" i="61"/>
  <c r="B275" i="63"/>
  <c r="B23" i="63"/>
  <c r="C49" i="61"/>
  <c r="C30" i="61"/>
  <c r="B205" i="63"/>
  <c r="E421" i="61"/>
  <c r="D116" i="63"/>
  <c r="D194" i="63"/>
  <c r="B29" i="63"/>
  <c r="C73" i="61"/>
  <c r="B240" i="63"/>
  <c r="C170" i="61"/>
  <c r="B316" i="63"/>
  <c r="C474" i="61"/>
  <c r="C283" i="61"/>
  <c r="B458" i="63"/>
  <c r="B171" i="63"/>
  <c r="B152" i="63"/>
  <c r="D340" i="63"/>
  <c r="E387" i="61"/>
  <c r="D484" i="63"/>
  <c r="D329" i="63"/>
  <c r="B509" i="63"/>
  <c r="C487" i="61"/>
  <c r="C362" i="61"/>
  <c r="B288" i="63"/>
  <c r="D61" i="63"/>
  <c r="E201" i="61"/>
  <c r="E139" i="61"/>
  <c r="D422" i="63"/>
  <c r="B422" i="63"/>
  <c r="C139" i="61"/>
  <c r="E167" i="61"/>
  <c r="D429" i="63"/>
  <c r="D89" i="63"/>
  <c r="E313" i="61"/>
  <c r="D575" i="63"/>
  <c r="B431" i="63"/>
  <c r="C175" i="61"/>
  <c r="C305" i="61"/>
  <c r="B87" i="63"/>
  <c r="D335" i="63"/>
  <c r="D161" i="63"/>
  <c r="B428" i="63"/>
  <c r="C163" i="61"/>
  <c r="E163" i="61"/>
  <c r="D428" i="63"/>
  <c r="D385" i="63"/>
  <c r="B314" i="63"/>
  <c r="C466" i="61"/>
  <c r="B470" i="63"/>
  <c r="C331" i="61"/>
  <c r="D202" i="63"/>
  <c r="D464" i="63"/>
  <c r="E307" i="61"/>
  <c r="E271" i="61"/>
  <c r="D455" i="63"/>
  <c r="B326" i="63"/>
  <c r="C514" i="61"/>
  <c r="E174" i="61"/>
  <c r="D241" i="63"/>
  <c r="B487" i="63"/>
  <c r="C399" i="61"/>
  <c r="E263" i="61"/>
  <c r="D453" i="63"/>
  <c r="B441" i="63"/>
  <c r="C215" i="61"/>
  <c r="D375" i="63"/>
  <c r="D26" i="63"/>
  <c r="E61" i="61"/>
  <c r="E29" i="61"/>
  <c r="D18" i="63"/>
  <c r="E210" i="61"/>
  <c r="D250" i="63"/>
  <c r="C463" i="61"/>
  <c r="B503" i="63"/>
  <c r="B546" i="63"/>
  <c r="B402" i="63"/>
  <c r="C59" i="61"/>
  <c r="B451" i="63"/>
  <c r="C255" i="61"/>
  <c r="B167" i="63"/>
  <c r="B519" i="63"/>
  <c r="B160" i="63"/>
  <c r="B531" i="63"/>
  <c r="D407" i="63"/>
  <c r="E79" i="61"/>
  <c r="B41" i="63"/>
  <c r="C121" i="61"/>
  <c r="D248" i="63"/>
  <c r="E202" i="61"/>
  <c r="B540" i="63"/>
  <c r="E114" i="61"/>
  <c r="D226" i="63"/>
  <c r="D547" i="63"/>
  <c r="B494" i="63"/>
  <c r="C427" i="61"/>
  <c r="D530" i="63"/>
  <c r="B418" i="63"/>
  <c r="C123" i="61"/>
  <c r="B34" i="63"/>
  <c r="C93" i="61"/>
  <c r="B456" i="63"/>
  <c r="C275" i="61"/>
  <c r="D247" i="63"/>
  <c r="E198" i="61"/>
  <c r="E258" i="61"/>
  <c r="D262" i="63"/>
  <c r="B444" i="63"/>
  <c r="C227" i="61"/>
  <c r="D580" i="63"/>
  <c r="C94" i="61"/>
  <c r="B221" i="63"/>
  <c r="B55" i="63"/>
  <c r="C177" i="61"/>
  <c r="D479" i="63"/>
  <c r="E367" i="61"/>
  <c r="C447" i="61"/>
  <c r="B499" i="63"/>
  <c r="B103" i="63"/>
  <c r="C369" i="61"/>
  <c r="C475" i="61"/>
  <c r="B506" i="63"/>
  <c r="E334" i="61"/>
  <c r="D281" i="63"/>
  <c r="B81" i="63"/>
  <c r="C281" i="61"/>
  <c r="E450" i="61"/>
  <c r="D310" i="63"/>
  <c r="E250" i="61"/>
  <c r="D260" i="63"/>
  <c r="B246" i="63"/>
  <c r="C194" i="61"/>
  <c r="B313" i="63"/>
  <c r="C462" i="61"/>
  <c r="B30" i="63"/>
  <c r="C77" i="61"/>
  <c r="C437" i="61"/>
  <c r="B120" i="63"/>
  <c r="E318" i="61"/>
  <c r="D277" i="63"/>
  <c r="B141" i="63"/>
  <c r="D211" i="63"/>
  <c r="E54" i="61"/>
  <c r="D223" i="63"/>
  <c r="E102" i="61"/>
  <c r="C482" i="61"/>
  <c r="B318" i="63"/>
  <c r="E90" i="61"/>
  <c r="D220" i="63"/>
  <c r="C377" i="61"/>
  <c r="B105" i="63"/>
  <c r="D177" i="63"/>
  <c r="C354" i="61"/>
  <c r="B286" i="63"/>
  <c r="B298" i="63"/>
  <c r="C402" i="61"/>
  <c r="E291" i="61"/>
  <c r="D460" i="63"/>
  <c r="D159" i="63"/>
  <c r="B538" i="63"/>
  <c r="D417" i="63"/>
  <c r="E119" i="61"/>
  <c r="B434" i="63"/>
  <c r="C187" i="61"/>
  <c r="B518" i="63"/>
  <c r="D511" i="63"/>
  <c r="E495" i="61"/>
  <c r="E410" i="61"/>
  <c r="D300" i="63"/>
  <c r="C15" i="61"/>
  <c r="B391" i="63"/>
  <c r="B437" i="63"/>
  <c r="C199" i="61"/>
  <c r="B578" i="63"/>
  <c r="E45" i="61"/>
  <c r="D22" i="63"/>
  <c r="C253" i="61"/>
  <c r="B74" i="63"/>
  <c r="C378" i="61"/>
  <c r="B292" i="63"/>
  <c r="B371" i="63"/>
  <c r="C405" i="61"/>
  <c r="B112" i="63"/>
  <c r="B543" i="63"/>
  <c r="C85" i="61"/>
  <c r="B32" i="63"/>
  <c r="B536" i="63"/>
  <c r="B571" i="63"/>
  <c r="C37" i="61"/>
  <c r="B20" i="63"/>
  <c r="C501" i="61"/>
  <c r="B136" i="63"/>
  <c r="E397" i="61"/>
  <c r="D110" i="63"/>
  <c r="B430" i="63"/>
  <c r="C171" i="61"/>
  <c r="B186" i="63"/>
  <c r="E438" i="61"/>
  <c r="D307" i="63"/>
  <c r="E371" i="61"/>
  <c r="D480" i="63"/>
  <c r="B469" i="63"/>
  <c r="C327" i="61"/>
  <c r="D37" i="63"/>
  <c r="E105" i="61"/>
  <c r="B321" i="63"/>
  <c r="C494" i="61"/>
  <c r="E342" i="61"/>
  <c r="D283" i="63"/>
  <c r="D448" i="63"/>
  <c r="E243" i="61"/>
  <c r="B78" i="63"/>
  <c r="C269" i="61"/>
  <c r="D176" i="63"/>
  <c r="D304" i="63"/>
  <c r="E426" i="61"/>
  <c r="D148" i="63"/>
  <c r="D249" i="63"/>
  <c r="E206" i="61"/>
  <c r="D342" i="63"/>
  <c r="C162" i="61"/>
  <c r="B238" i="63"/>
  <c r="B38" i="63"/>
  <c r="C109" i="61"/>
  <c r="B123" i="63"/>
  <c r="C449" i="61"/>
  <c r="B373" i="63"/>
  <c r="D564" i="63"/>
  <c r="B191" i="63"/>
  <c r="E326" i="61"/>
  <c r="D279" i="63"/>
  <c r="B559" i="63"/>
  <c r="B532" i="63"/>
  <c r="E173" i="61"/>
  <c r="D54" i="63"/>
  <c r="B339" i="63"/>
  <c r="D496" i="63"/>
  <c r="E435" i="61"/>
  <c r="E398" i="61"/>
  <c r="D297" i="63"/>
  <c r="B296" i="63"/>
  <c r="C394" i="61"/>
  <c r="E131" i="61"/>
  <c r="D420" i="63"/>
  <c r="B76" i="63"/>
  <c r="C261" i="61"/>
  <c r="D513" i="63"/>
  <c r="E503" i="61"/>
  <c r="D187" i="63"/>
  <c r="D264" i="63"/>
  <c r="E266" i="61"/>
  <c r="D379" i="63"/>
  <c r="D252" i="63"/>
  <c r="E218" i="61"/>
  <c r="C510" i="61"/>
  <c r="B325" i="63"/>
  <c r="C146" i="61"/>
  <c r="B234" i="63"/>
  <c r="C145" i="61"/>
  <c r="B47" i="63"/>
  <c r="D472" i="63"/>
  <c r="E339" i="61"/>
  <c r="D130" i="63"/>
  <c r="E477" i="61"/>
  <c r="B224" i="63"/>
  <c r="C106" i="61"/>
  <c r="C337" i="61"/>
  <c r="B95" i="63"/>
  <c r="D158" i="63"/>
  <c r="E42" i="61"/>
  <c r="D208" i="63"/>
  <c r="B482" i="63"/>
  <c r="C379" i="61"/>
  <c r="B537" i="63"/>
  <c r="B201" i="63"/>
  <c r="D524" i="63"/>
  <c r="E143" i="61"/>
  <c r="D423" i="63"/>
  <c r="B212" i="63"/>
  <c r="C58" i="61"/>
  <c r="B43" i="63"/>
  <c r="C129" i="61"/>
  <c r="C147" i="61"/>
  <c r="B424" i="63"/>
  <c r="B242" i="63"/>
  <c r="C178" i="61"/>
  <c r="D207" i="63"/>
  <c r="E38" i="61"/>
  <c r="D377" i="63"/>
  <c r="B94" i="63"/>
  <c r="C333" i="61"/>
  <c r="C254" i="61"/>
  <c r="B261" i="63"/>
  <c r="B557" i="63"/>
  <c r="B493" i="63"/>
  <c r="C423" i="61"/>
  <c r="E273" i="61"/>
  <c r="D79" i="63"/>
  <c r="E506" i="61"/>
  <c r="D324" i="63"/>
  <c r="E229" i="61"/>
  <c r="D68" i="63"/>
  <c r="D370" i="63"/>
  <c r="B454" i="63"/>
  <c r="C267" i="61"/>
  <c r="E343" i="61"/>
  <c r="D473" i="63"/>
  <c r="C499" i="61"/>
  <c r="B512" i="63"/>
  <c r="B463" i="63"/>
  <c r="C303" i="61"/>
  <c r="B198" i="63"/>
  <c r="B389" i="63"/>
  <c r="B539" i="63"/>
  <c r="D330" i="63"/>
  <c r="B572" i="63"/>
  <c r="B251" i="63"/>
  <c r="C214" i="61"/>
  <c r="B107" i="63"/>
  <c r="C385" i="61"/>
  <c r="E101" i="61"/>
  <c r="D36" i="63"/>
  <c r="B244" i="63"/>
  <c r="C186" i="61"/>
  <c r="E357" i="61"/>
  <c r="D100" i="63"/>
  <c r="B535" i="63"/>
  <c r="B183" i="63"/>
  <c r="B556" i="63"/>
  <c r="B367" i="63"/>
  <c r="B369" i="63"/>
  <c r="D522" i="63"/>
  <c r="C181" i="61"/>
  <c r="B56" i="63"/>
  <c r="B336" i="63"/>
  <c r="C290" i="61"/>
  <c r="B270" i="63"/>
  <c r="B549" i="63"/>
  <c r="B338" i="63"/>
  <c r="D258" i="63"/>
  <c r="E242" i="61"/>
  <c r="C242" i="61"/>
  <c r="B258" i="63"/>
  <c r="D566" i="63"/>
  <c r="C207" i="61"/>
  <c r="B439" i="63"/>
  <c r="E445" i="61"/>
  <c r="D122" i="63"/>
  <c r="E498" i="61"/>
  <c r="D322" i="63"/>
  <c r="D267" i="63"/>
  <c r="E278" i="61"/>
  <c r="B348" i="63"/>
  <c r="B92" i="63"/>
  <c r="C325" i="61"/>
  <c r="B363" i="63"/>
  <c r="B360" i="63"/>
  <c r="B567" i="63"/>
  <c r="B328" i="63"/>
  <c r="C295" i="61"/>
  <c r="B461" i="63"/>
  <c r="B237" i="63"/>
  <c r="C158" i="61"/>
  <c r="B416" i="63"/>
  <c r="C115" i="61"/>
  <c r="D181" i="63"/>
  <c r="C434" i="61"/>
  <c r="B306" i="63"/>
  <c r="D446" i="63"/>
  <c r="E235" i="61"/>
  <c r="B343" i="63"/>
  <c r="C454" i="61"/>
  <c r="B311" i="63"/>
  <c r="B65" i="63"/>
  <c r="C217" i="61"/>
  <c r="C98" i="61"/>
  <c r="B222" i="63"/>
  <c r="B156" i="63"/>
  <c r="D51" i="63"/>
  <c r="E161" i="61"/>
  <c r="E406" i="61"/>
  <c r="D299" i="63"/>
  <c r="D227" i="63"/>
  <c r="E118" i="61"/>
  <c r="D397" i="63"/>
  <c r="E39" i="61"/>
  <c r="C322" i="61"/>
  <c r="B278" i="63"/>
  <c r="D362" i="63"/>
  <c r="D272" i="63"/>
  <c r="E298" i="61"/>
  <c r="C133" i="61"/>
  <c r="B44" i="63"/>
  <c r="B491" i="63"/>
  <c r="C415" i="61"/>
  <c r="E110" i="61"/>
  <c r="D225" i="63"/>
  <c r="C46" i="61"/>
  <c r="B209" i="63"/>
  <c r="D276" i="63"/>
  <c r="E314" i="61"/>
  <c r="D410" i="63"/>
  <c r="E91" i="61"/>
  <c r="E309" i="61"/>
  <c r="D88" i="63"/>
  <c r="C31" i="61"/>
  <c r="B395" i="63"/>
  <c r="E513" i="61"/>
  <c r="D139" i="63"/>
  <c r="B31" i="63"/>
  <c r="C81" i="61"/>
  <c r="C134" i="61"/>
  <c r="B231" i="63"/>
  <c r="B35" i="63"/>
  <c r="C97" i="61"/>
  <c r="C285" i="61"/>
  <c r="B82" i="63"/>
  <c r="B295" i="63"/>
  <c r="C390" i="61"/>
  <c r="D77" i="63"/>
  <c r="E265" i="61"/>
  <c r="C238" i="61"/>
  <c r="B257" i="63"/>
  <c r="B305" i="63"/>
  <c r="C430" i="61"/>
  <c r="D175" i="63"/>
  <c r="D239" i="63"/>
  <c r="E166" i="61"/>
  <c r="B449" i="63"/>
  <c r="C247" i="61"/>
  <c r="B425" i="63"/>
  <c r="C151" i="61"/>
  <c r="D352" i="63"/>
  <c r="D287" i="63"/>
  <c r="E358" i="61"/>
  <c r="B163" i="63"/>
  <c r="B165" i="63"/>
  <c r="E53" i="61"/>
  <c r="D24" i="63"/>
  <c r="B143" i="63"/>
  <c r="D380" i="63"/>
  <c r="B387" i="63"/>
  <c r="C23" i="61"/>
  <c r="B393" i="63"/>
  <c r="D182" i="63"/>
  <c r="C411" i="61"/>
  <c r="B490" i="63"/>
  <c r="E469" i="61"/>
  <c r="D128" i="63"/>
  <c r="C69" i="61"/>
  <c r="B28" i="63"/>
  <c r="B550" i="63"/>
  <c r="B409" i="63"/>
  <c r="C87" i="61"/>
  <c r="C366" i="61"/>
  <c r="B289" i="63"/>
  <c r="C321" i="61"/>
  <c r="B91" i="63"/>
  <c r="B555" i="63"/>
  <c r="E413" i="61"/>
  <c r="D114" i="63"/>
  <c r="B351" i="63"/>
  <c r="B131" i="63"/>
  <c r="C481" i="61"/>
  <c r="C78" i="61"/>
  <c r="B217" i="63"/>
  <c r="B403" i="63"/>
  <c r="C63" i="61"/>
  <c r="C35" i="61"/>
  <c r="B396" i="63"/>
  <c r="B349" i="63"/>
  <c r="D312" i="63"/>
  <c r="E458" i="61"/>
  <c r="C287" i="61"/>
  <c r="B459" i="63"/>
  <c r="B465" i="63"/>
  <c r="C311" i="61"/>
  <c r="B345" i="63"/>
  <c r="B526" i="63"/>
  <c r="D180" i="63"/>
  <c r="E135" i="61"/>
  <c r="D421" i="63"/>
  <c r="D210" i="63"/>
  <c r="E50" i="61"/>
  <c r="E34" i="61"/>
  <c r="D206" i="63"/>
  <c r="D399" i="63"/>
  <c r="E47" i="61"/>
  <c r="B67" i="63"/>
  <c r="C225" i="61"/>
  <c r="B542" i="63"/>
  <c r="D565" i="63"/>
  <c r="C350" i="61"/>
  <c r="B285" i="63"/>
  <c r="C509" i="61"/>
  <c r="B138" i="63"/>
  <c r="B58" i="63"/>
  <c r="C189" i="61"/>
  <c r="D525" i="63"/>
  <c r="B534" i="63"/>
  <c r="B197" i="63"/>
  <c r="D171" i="63"/>
  <c r="D152" i="63"/>
  <c r="B215" i="63"/>
  <c r="C70" i="61"/>
  <c r="E175" i="61"/>
  <c r="D431" i="63"/>
  <c r="B335" i="63"/>
  <c r="B161" i="63"/>
  <c r="E346" i="61"/>
  <c r="D284" i="63"/>
  <c r="D541" i="63"/>
  <c r="B374" i="63"/>
  <c r="B334" i="63"/>
  <c r="B308" i="63"/>
  <c r="C442" i="61"/>
  <c r="D486" i="63"/>
  <c r="E395" i="61"/>
  <c r="B151" i="63"/>
  <c r="B153" i="63"/>
  <c r="D314" i="63"/>
  <c r="E466" i="61"/>
  <c r="B228" i="63"/>
  <c r="C122" i="61"/>
  <c r="D145" i="63"/>
  <c r="D203" i="63"/>
  <c r="D470" i="63"/>
  <c r="E331" i="61"/>
  <c r="E399" i="61"/>
  <c r="D487" i="63"/>
  <c r="D97" i="63"/>
  <c r="E345" i="61"/>
  <c r="D520" i="63"/>
  <c r="C61" i="61"/>
  <c r="B26" i="63"/>
  <c r="B18" i="63"/>
  <c r="C29" i="61"/>
  <c r="C210" i="61"/>
  <c r="B250" i="63"/>
  <c r="E463" i="61"/>
  <c r="D503" i="63"/>
  <c r="D546" i="63"/>
  <c r="D149" i="63"/>
  <c r="D167" i="63"/>
  <c r="D531" i="63"/>
  <c r="E370" i="61"/>
  <c r="D290" i="63"/>
  <c r="D390" i="63"/>
  <c r="D540" i="63"/>
  <c r="C489" i="61"/>
  <c r="B133" i="63"/>
  <c r="B124" i="63"/>
  <c r="C453" i="61"/>
  <c r="B568" i="63"/>
  <c r="D346" i="63"/>
  <c r="B126" i="63"/>
  <c r="C461" i="61"/>
  <c r="E461" i="61"/>
  <c r="D126" i="63"/>
  <c r="D418" i="63"/>
  <c r="E123" i="61"/>
  <c r="D34" i="63"/>
  <c r="E93" i="61"/>
  <c r="B196" i="63"/>
  <c r="D456" i="63"/>
  <c r="E275" i="61"/>
  <c r="D103" i="63"/>
  <c r="E369" i="61"/>
  <c r="E455" i="61"/>
  <c r="D501" i="63"/>
  <c r="E475" i="61"/>
  <c r="D506" i="63"/>
  <c r="C86" i="61"/>
  <c r="B219" i="63"/>
  <c r="B440" i="63"/>
  <c r="C211" i="61"/>
  <c r="D199" i="63"/>
  <c r="C274" i="61"/>
  <c r="B266" i="63"/>
  <c r="D574" i="63"/>
  <c r="D358" i="63"/>
  <c r="B109" i="63"/>
  <c r="C393" i="61"/>
  <c r="D533" i="63"/>
  <c r="C127" i="61"/>
  <c r="B419" i="63"/>
  <c r="B73" i="63"/>
  <c r="C249" i="61"/>
  <c r="B516" i="63"/>
  <c r="C515" i="61"/>
  <c r="B260" i="63"/>
  <c r="C250" i="61"/>
  <c r="D372" i="63"/>
  <c r="E462" i="61"/>
  <c r="D313" i="63"/>
  <c r="D552" i="63"/>
  <c r="E77" i="61"/>
  <c r="D30" i="63"/>
  <c r="B447" i="63"/>
  <c r="C239" i="61"/>
  <c r="D353" i="63"/>
  <c r="D157" i="63"/>
  <c r="E482" i="61"/>
  <c r="D318" i="63"/>
  <c r="B177" i="63"/>
  <c r="D286" i="63"/>
  <c r="E354" i="61"/>
  <c r="E66" i="61"/>
  <c r="D214" i="63"/>
  <c r="D538" i="63"/>
  <c r="C297" i="61"/>
  <c r="B85" i="63"/>
  <c r="D518" i="63"/>
  <c r="E199" i="61"/>
  <c r="D437" i="63"/>
  <c r="E299" i="61"/>
  <c r="D462" i="63"/>
  <c r="E83" i="61"/>
  <c r="D408" i="63"/>
  <c r="D578" i="63"/>
  <c r="B514" i="63"/>
  <c r="C507" i="61"/>
  <c r="B174" i="63"/>
  <c r="D112" i="63"/>
  <c r="E405" i="61"/>
  <c r="D543" i="63"/>
  <c r="D32" i="63"/>
  <c r="E85" i="61"/>
  <c r="E37" i="61"/>
  <c r="D20" i="63"/>
  <c r="B155" i="63"/>
  <c r="C443" i="61"/>
  <c r="B498" i="63"/>
  <c r="B110" i="63"/>
  <c r="C397" i="61"/>
  <c r="D430" i="63"/>
  <c r="E171" i="61"/>
  <c r="D186" i="63"/>
  <c r="B508" i="63"/>
  <c r="C483" i="61"/>
  <c r="C401" i="61"/>
  <c r="B111" i="63"/>
  <c r="B448" i="63"/>
  <c r="C243" i="61"/>
  <c r="B96" i="63"/>
  <c r="C341" i="61"/>
  <c r="E269" i="61"/>
  <c r="D78" i="63"/>
  <c r="B176" i="63"/>
  <c r="C18" i="61"/>
  <c r="B204" i="63"/>
  <c r="B59" i="63"/>
  <c r="C193" i="61"/>
  <c r="B178" i="63"/>
  <c r="C426" i="61"/>
  <c r="B304" i="63"/>
  <c r="B366" i="63"/>
  <c r="E251" i="61"/>
  <c r="D450" i="63"/>
  <c r="B382" i="63"/>
  <c r="C206" i="61"/>
  <c r="B249" i="63"/>
  <c r="B342" i="63"/>
  <c r="E162" i="61"/>
  <c r="D238" i="63"/>
  <c r="B216" i="63"/>
  <c r="C74" i="61"/>
  <c r="C459" i="61"/>
  <c r="B502" i="63"/>
  <c r="D476" i="63"/>
  <c r="E355" i="61"/>
  <c r="D359" i="63"/>
  <c r="D38" i="63"/>
  <c r="E109" i="61"/>
  <c r="E449" i="61"/>
  <c r="D123" i="63"/>
  <c r="C381" i="61"/>
  <c r="B106" i="63"/>
  <c r="D48" i="63"/>
  <c r="E149" i="61"/>
  <c r="D333" i="63"/>
  <c r="C326" i="61"/>
  <c r="B279" i="63"/>
  <c r="D569" i="63"/>
  <c r="E374" i="61"/>
  <c r="D291" i="63"/>
  <c r="B433" i="63"/>
  <c r="C183" i="61"/>
  <c r="D263" i="63"/>
  <c r="E262" i="61"/>
  <c r="E65" i="61"/>
  <c r="D27" i="63"/>
  <c r="D559" i="63"/>
  <c r="D532" i="63"/>
  <c r="E153" i="61"/>
  <c r="D49" i="63"/>
  <c r="C153" i="61"/>
  <c r="B49" i="63"/>
  <c r="D339" i="63"/>
  <c r="E219" i="61"/>
  <c r="D442" i="63"/>
  <c r="B162" i="63"/>
  <c r="E261" i="61"/>
  <c r="D76" i="63"/>
  <c r="B513" i="63"/>
  <c r="C503" i="61"/>
  <c r="C386" i="61"/>
  <c r="B294" i="63"/>
  <c r="D70" i="63"/>
  <c r="E237" i="61"/>
  <c r="D400" i="63"/>
  <c r="E51" i="61"/>
  <c r="D388" i="63"/>
  <c r="C218" i="61"/>
  <c r="B252" i="63"/>
  <c r="D325" i="63"/>
  <c r="E510" i="61"/>
  <c r="E146" i="61"/>
  <c r="D234" i="63"/>
  <c r="E145" i="61"/>
  <c r="D47" i="63"/>
  <c r="B472" i="63"/>
  <c r="C339" i="61"/>
  <c r="C477" i="61"/>
  <c r="B130" i="63"/>
  <c r="E106" i="61"/>
  <c r="D224" i="63"/>
  <c r="D95" i="63"/>
  <c r="E337" i="61"/>
  <c r="B158" i="63"/>
  <c r="D368" i="63"/>
  <c r="D537" i="63"/>
  <c r="E407" i="61"/>
  <c r="D489" i="63"/>
  <c r="D331" i="63"/>
  <c r="B423" i="63"/>
  <c r="C143" i="61"/>
  <c r="D212" i="63"/>
  <c r="E58" i="61"/>
  <c r="E129" i="61"/>
  <c r="D43" i="63"/>
  <c r="D424" i="63"/>
  <c r="E147" i="61"/>
  <c r="E178" i="61"/>
  <c r="D242" i="63"/>
  <c r="E391" i="61"/>
  <c r="D485" i="63"/>
  <c r="D94" i="63"/>
  <c r="E333" i="61"/>
  <c r="D256" i="63"/>
  <c r="E234" i="61"/>
  <c r="B383" i="63"/>
  <c r="D261" i="63"/>
  <c r="E254" i="61"/>
  <c r="D557" i="63"/>
  <c r="B405" i="63"/>
  <c r="C71" i="61"/>
  <c r="B268" i="63"/>
  <c r="C282" i="61"/>
  <c r="B370" i="63"/>
  <c r="E221" i="61"/>
  <c r="D66" i="63"/>
  <c r="C343" i="61"/>
  <c r="B473" i="63"/>
  <c r="C359" i="61"/>
  <c r="B477" i="63"/>
  <c r="C419" i="61"/>
  <c r="B492" i="63"/>
  <c r="B507" i="63"/>
  <c r="C479" i="61"/>
  <c r="D521" i="63"/>
  <c r="D389" i="63"/>
  <c r="D170" i="63"/>
  <c r="B548" i="63"/>
  <c r="D367" i="63"/>
  <c r="B522" i="63"/>
  <c r="B577" i="63"/>
  <c r="D62" i="63"/>
  <c r="E205" i="61"/>
  <c r="D549" i="63"/>
  <c r="D579" i="63"/>
  <c r="E125" i="61"/>
  <c r="D42" i="63"/>
  <c r="D364" i="63"/>
  <c r="E414" i="61"/>
  <c r="D301" i="63"/>
  <c r="B267" i="63"/>
  <c r="C278" i="61"/>
  <c r="E511" i="61"/>
  <c r="D515" i="63"/>
  <c r="B142" i="63"/>
  <c r="D360" i="63"/>
  <c r="D200" i="63"/>
  <c r="C302" i="61"/>
  <c r="B273" i="63"/>
  <c r="E330" i="61"/>
  <c r="D280" i="63"/>
  <c r="D113" i="63"/>
  <c r="E409" i="61"/>
  <c r="D98" i="63"/>
  <c r="E349" i="61"/>
  <c r="D461" i="63"/>
  <c r="E295" i="61"/>
  <c r="E158" i="61"/>
  <c r="D237" i="63"/>
  <c r="D243" i="63"/>
  <c r="E182" i="61"/>
  <c r="D376" i="63"/>
  <c r="B562" i="63"/>
  <c r="E226" i="61"/>
  <c r="D254" i="63"/>
  <c r="E107" i="61"/>
  <c r="D414" i="63"/>
  <c r="C161" i="61"/>
  <c r="B51" i="63"/>
  <c r="D355" i="63"/>
  <c r="C118" i="61"/>
  <c r="B227" i="63"/>
  <c r="E353" i="61"/>
  <c r="D99" i="63"/>
  <c r="B129" i="63"/>
  <c r="C473" i="61"/>
  <c r="B443" i="63"/>
  <c r="C223" i="61"/>
  <c r="D190" i="63"/>
  <c r="C39" i="61"/>
  <c r="B397" i="63"/>
  <c r="D278" i="63"/>
  <c r="E322" i="61"/>
  <c r="D140" i="63"/>
  <c r="B505" i="63"/>
  <c r="C471" i="61"/>
  <c r="D209" i="63"/>
  <c r="E46" i="61"/>
  <c r="B276" i="63"/>
  <c r="C314" i="61"/>
  <c r="B410" i="63"/>
  <c r="C91" i="61"/>
  <c r="C309" i="61"/>
  <c r="B88" i="63"/>
  <c r="D395" i="63"/>
  <c r="E31" i="61"/>
  <c r="C195" i="61"/>
  <c r="B436" i="63"/>
  <c r="E81" i="61"/>
  <c r="D31" i="63"/>
  <c r="D302" i="63"/>
  <c r="E418" i="61"/>
  <c r="D231" i="63"/>
  <c r="E134" i="61"/>
  <c r="D195" i="63"/>
  <c r="D341" i="63"/>
  <c r="B384" i="63"/>
  <c r="B573" i="63"/>
  <c r="D82" i="63"/>
  <c r="E285" i="61"/>
  <c r="D295" i="63"/>
  <c r="E390" i="61"/>
  <c r="C265" i="61"/>
  <c r="B77" i="63"/>
  <c r="E430" i="61"/>
  <c r="D305" i="63"/>
  <c r="D21" i="63"/>
  <c r="E41" i="61"/>
  <c r="E306" i="61"/>
  <c r="D274" i="63"/>
  <c r="D350" i="63"/>
  <c r="D163" i="63"/>
  <c r="C465" i="61"/>
  <c r="B127" i="63"/>
  <c r="D39" i="63"/>
  <c r="E113" i="61"/>
  <c r="D386" i="63"/>
  <c r="C157" i="61"/>
  <c r="B50" i="63"/>
  <c r="D143" i="63"/>
  <c r="D387" i="63"/>
  <c r="C231" i="61"/>
  <c r="B445" i="63"/>
  <c r="D121" i="63"/>
  <c r="E441" i="61"/>
  <c r="B553" i="63"/>
  <c r="E411" i="61"/>
  <c r="D490" i="63"/>
  <c r="D28" i="63"/>
  <c r="E69" i="61"/>
  <c r="D150" i="63"/>
  <c r="D550" i="63"/>
  <c r="B381" i="63"/>
  <c r="C433" i="63"/>
  <c r="C260" i="63"/>
  <c r="E35" i="63"/>
  <c r="D369" i="61"/>
  <c r="D325" i="61"/>
  <c r="C408" i="63"/>
  <c r="D271" i="61"/>
  <c r="C300" i="63"/>
  <c r="E88" i="63"/>
  <c r="C23" i="63"/>
  <c r="D34" i="61"/>
  <c r="D405" i="61"/>
  <c r="D54" i="61"/>
  <c r="D50" i="61"/>
  <c r="D407" i="61"/>
  <c r="D441" i="61"/>
  <c r="C66" i="63"/>
  <c r="D493" i="61"/>
  <c r="E168" i="63"/>
  <c r="BC51" i="96"/>
  <c r="BK51" i="96"/>
  <c r="BB22" i="99"/>
  <c r="BG53" i="94"/>
  <c r="AY53" i="94"/>
  <c r="BJ23" i="91"/>
  <c r="BK35" i="93"/>
  <c r="BC35" i="93"/>
  <c r="BG50" i="90"/>
  <c r="AY50" i="90"/>
  <c r="BG36" i="85"/>
  <c r="AY36" i="85"/>
  <c r="AY44" i="94"/>
  <c r="BG44" i="94"/>
  <c r="BC36" i="7"/>
  <c r="BK36" i="7"/>
  <c r="V48" i="6"/>
  <c r="O53" i="6"/>
  <c r="W48" i="6"/>
  <c r="N53" i="6"/>
  <c r="BA36" i="10"/>
  <c r="BI36" i="10"/>
  <c r="BH51" i="1"/>
  <c r="AZ51" i="1"/>
  <c r="BK36" i="6"/>
  <c r="BC36" i="6"/>
  <c r="O44" i="6"/>
  <c r="O42" i="6"/>
  <c r="O45" i="6"/>
  <c r="O43" i="6"/>
  <c r="O41" i="6"/>
  <c r="AA26" i="103"/>
  <c r="AA24" i="103"/>
  <c r="AA27" i="103"/>
  <c r="AA25" i="103"/>
  <c r="AA22" i="103"/>
  <c r="R43" i="96"/>
  <c r="R44" i="96"/>
  <c r="R45" i="96"/>
  <c r="R42" i="96"/>
  <c r="R40" i="96"/>
  <c r="Z21" i="101"/>
  <c r="AA21" i="101"/>
  <c r="F27" i="101"/>
  <c r="G27" i="101"/>
  <c r="S48" i="102"/>
  <c r="R48" i="102"/>
  <c r="BF54" i="87"/>
  <c r="AX54" i="87"/>
  <c r="G48" i="99"/>
  <c r="F48" i="99"/>
  <c r="V49" i="99"/>
  <c r="W49" i="99"/>
  <c r="AE23" i="103"/>
  <c r="AD23" i="103" s="1"/>
  <c r="AE32" i="103"/>
  <c r="AD32" i="103" s="1"/>
  <c r="AE50" i="103"/>
  <c r="AD50" i="103" s="1"/>
  <c r="AE41" i="103"/>
  <c r="AD41" i="103" s="1"/>
  <c r="BK24" i="4"/>
  <c r="BC24" i="4"/>
  <c r="Z48" i="92"/>
  <c r="AA48" i="92"/>
  <c r="S21" i="92"/>
  <c r="R21" i="92"/>
  <c r="R43" i="87"/>
  <c r="R45" i="87"/>
  <c r="R40" i="87"/>
  <c r="R44" i="87"/>
  <c r="R41" i="87"/>
  <c r="R42" i="87"/>
  <c r="AE33" i="89"/>
  <c r="AD33" i="89" s="1"/>
  <c r="AE42" i="89"/>
  <c r="AD42" i="89" s="1"/>
  <c r="AE51" i="89"/>
  <c r="AD51" i="89" s="1"/>
  <c r="AE24" i="89"/>
  <c r="AD24" i="89" s="1"/>
  <c r="Z45" i="85"/>
  <c r="Z44" i="85"/>
  <c r="Z42" i="85"/>
  <c r="Z41" i="85"/>
  <c r="Z43" i="85"/>
  <c r="F34" i="102"/>
  <c r="F31" i="102"/>
  <c r="F33" i="102"/>
  <c r="F36" i="102"/>
  <c r="BK33" i="88"/>
  <c r="BC33" i="88"/>
  <c r="BI27" i="85"/>
  <c r="BA27" i="85"/>
  <c r="AY54" i="94"/>
  <c r="BG54" i="94"/>
  <c r="O39" i="104"/>
  <c r="N39" i="104"/>
  <c r="W42" i="104"/>
  <c r="V42" i="104"/>
  <c r="O54" i="88"/>
  <c r="O49" i="88"/>
  <c r="O53" i="88"/>
  <c r="O52" i="88"/>
  <c r="O51" i="88"/>
  <c r="N52" i="93"/>
  <c r="N54" i="93"/>
  <c r="N53" i="93"/>
  <c r="N51" i="93"/>
  <c r="Z21" i="100"/>
  <c r="AA21" i="100"/>
  <c r="F42" i="87"/>
  <c r="F44" i="87"/>
  <c r="F43" i="87"/>
  <c r="F40" i="87"/>
  <c r="F41" i="87"/>
  <c r="F45" i="87"/>
  <c r="BK26" i="94"/>
  <c r="BC26" i="94"/>
  <c r="O30" i="95"/>
  <c r="N30" i="95"/>
  <c r="AE51" i="91"/>
  <c r="AD51" i="91" s="1"/>
  <c r="AE42" i="91"/>
  <c r="AD42" i="91" s="1"/>
  <c r="AE33" i="91"/>
  <c r="AD33" i="91" s="1"/>
  <c r="AE24" i="91"/>
  <c r="AD24" i="91" s="1"/>
  <c r="AE32" i="100"/>
  <c r="AD32" i="100" s="1"/>
  <c r="AE41" i="100"/>
  <c r="AD41" i="100" s="1"/>
  <c r="AE23" i="100"/>
  <c r="AD23" i="100" s="1"/>
  <c r="AE50" i="100"/>
  <c r="AD50" i="100" s="1"/>
  <c r="BA45" i="106"/>
  <c r="BI45" i="106"/>
  <c r="AY32" i="7"/>
  <c r="BG32" i="7"/>
  <c r="BA53" i="1"/>
  <c r="BI53" i="1"/>
  <c r="BI41" i="10"/>
  <c r="BA41" i="10"/>
  <c r="N30" i="5"/>
  <c r="Z33" i="5"/>
  <c r="O30" i="5"/>
  <c r="AA33" i="5"/>
  <c r="BC23" i="90"/>
  <c r="BK23" i="90"/>
  <c r="BK27" i="90"/>
  <c r="BC27" i="90"/>
  <c r="BF26" i="1"/>
  <c r="AX26" i="1"/>
  <c r="BC36" i="89"/>
  <c r="BK36" i="89"/>
  <c r="BC31" i="1"/>
  <c r="BK31" i="1"/>
  <c r="BC41" i="91"/>
  <c r="BK41" i="91"/>
  <c r="N31" i="88"/>
  <c r="N32" i="88"/>
  <c r="N35" i="88"/>
  <c r="N33" i="88"/>
  <c r="N36" i="88"/>
  <c r="N34" i="88"/>
  <c r="AX52" i="10"/>
  <c r="BF52" i="10"/>
  <c r="W35" i="5"/>
  <c r="W32" i="5"/>
  <c r="W36" i="5"/>
  <c r="W34" i="5"/>
  <c r="W33" i="5"/>
  <c r="BB53" i="117"/>
  <c r="BJ53" i="117"/>
  <c r="N21" i="86"/>
  <c r="O21" i="86"/>
  <c r="Z24" i="86"/>
  <c r="AA24" i="86"/>
  <c r="S39" i="94"/>
  <c r="R39" i="94"/>
  <c r="AA43" i="94"/>
  <c r="Z43" i="94"/>
  <c r="O48" i="102"/>
  <c r="N48" i="102"/>
  <c r="BB27" i="106"/>
  <c r="BJ27" i="106"/>
  <c r="V53" i="95"/>
  <c r="V51" i="95"/>
  <c r="V54" i="95"/>
  <c r="V50" i="95"/>
  <c r="F48" i="8"/>
  <c r="G48" i="8"/>
  <c r="N30" i="7"/>
  <c r="O30" i="7"/>
  <c r="Z53" i="104"/>
  <c r="Z51" i="104"/>
  <c r="Z49" i="104"/>
  <c r="Z54" i="104"/>
  <c r="AA21" i="10"/>
  <c r="Z21" i="10"/>
  <c r="AA44" i="4"/>
  <c r="AA45" i="4"/>
  <c r="AA43" i="4"/>
  <c r="AA42" i="4"/>
  <c r="O39" i="96"/>
  <c r="N39" i="96"/>
  <c r="V48" i="9"/>
  <c r="W48" i="9"/>
  <c r="AX42" i="101"/>
  <c r="BF42" i="101"/>
  <c r="BF27" i="98"/>
  <c r="AX27" i="98"/>
  <c r="AZ45" i="88"/>
  <c r="BH45" i="88"/>
  <c r="BA45" i="1"/>
  <c r="BI45" i="1"/>
  <c r="BG27" i="85"/>
  <c r="AY27" i="85"/>
  <c r="BI43" i="90"/>
  <c r="BA43" i="90"/>
  <c r="W49" i="1"/>
  <c r="W54" i="1"/>
  <c r="W53" i="1"/>
  <c r="W51" i="1"/>
  <c r="W52" i="1"/>
  <c r="R27" i="10"/>
  <c r="R23" i="10"/>
  <c r="R26" i="10"/>
  <c r="R22" i="10"/>
  <c r="R25" i="10"/>
  <c r="BB26" i="99"/>
  <c r="BJ26" i="99"/>
  <c r="N27" i="93"/>
  <c r="N26" i="93"/>
  <c r="N23" i="93"/>
  <c r="N24" i="93"/>
  <c r="BJ26" i="117"/>
  <c r="BB26" i="117"/>
  <c r="BH44" i="93"/>
  <c r="AZ44" i="93"/>
  <c r="AA25" i="87"/>
  <c r="AA27" i="87"/>
  <c r="AA22" i="87"/>
  <c r="AA26" i="87"/>
  <c r="AA24" i="87"/>
  <c r="BA31" i="1"/>
  <c r="BI31" i="1"/>
  <c r="Z34" i="98"/>
  <c r="R30" i="98"/>
  <c r="S30" i="98"/>
  <c r="AA34" i="98"/>
  <c r="R44" i="5"/>
  <c r="R40" i="5"/>
  <c r="R45" i="5"/>
  <c r="R42" i="5"/>
  <c r="R43" i="5"/>
  <c r="S39" i="6"/>
  <c r="R39" i="6"/>
  <c r="Z43" i="6"/>
  <c r="AA43" i="6"/>
  <c r="Z21" i="8"/>
  <c r="AA21" i="8"/>
  <c r="W39" i="92"/>
  <c r="V39" i="92"/>
  <c r="S21" i="107"/>
  <c r="R21" i="107"/>
  <c r="BK51" i="93"/>
  <c r="BC51" i="93"/>
  <c r="W42" i="5"/>
  <c r="W45" i="5"/>
  <c r="W43" i="5"/>
  <c r="W44" i="5"/>
  <c r="W41" i="5"/>
  <c r="Z34" i="105"/>
  <c r="S30" i="105"/>
  <c r="R30" i="105"/>
  <c r="AA34" i="105"/>
  <c r="W30" i="97"/>
  <c r="V30" i="97"/>
  <c r="AA35" i="97"/>
  <c r="Z35" i="97"/>
  <c r="O39" i="101"/>
  <c r="N39" i="101"/>
  <c r="AE22" i="106"/>
  <c r="AD22" i="106" s="1"/>
  <c r="AE40" i="106"/>
  <c r="AD40" i="106" s="1"/>
  <c r="Z40" i="106" s="1"/>
  <c r="AE31" i="106"/>
  <c r="AD31" i="106" s="1"/>
  <c r="AE49" i="106"/>
  <c r="AD49" i="106" s="1"/>
  <c r="BK53" i="91"/>
  <c r="BC53" i="91"/>
  <c r="R31" i="5"/>
  <c r="R34" i="5"/>
  <c r="R36" i="5"/>
  <c r="R35" i="5"/>
  <c r="R32" i="5"/>
  <c r="R33" i="5"/>
  <c r="S48" i="8"/>
  <c r="R48" i="8"/>
  <c r="W39" i="89"/>
  <c r="V39" i="89"/>
  <c r="Z44" i="89"/>
  <c r="J44" i="89"/>
  <c r="AA44" i="89"/>
  <c r="K44" i="89"/>
  <c r="AE42" i="92"/>
  <c r="AD42" i="92" s="1"/>
  <c r="AE33" i="92"/>
  <c r="AD33" i="92" s="1"/>
  <c r="AE51" i="92"/>
  <c r="AD51" i="92" s="1"/>
  <c r="AE24" i="92"/>
  <c r="AD24" i="92" s="1"/>
  <c r="K21" i="97"/>
  <c r="Z23" i="97"/>
  <c r="AA23" i="97"/>
  <c r="J21" i="97"/>
  <c r="AE50" i="105"/>
  <c r="AD50" i="105" s="1"/>
  <c r="AE23" i="105"/>
  <c r="AD23" i="105" s="1"/>
  <c r="AE32" i="105"/>
  <c r="AD32" i="105" s="1"/>
  <c r="AE41" i="105"/>
  <c r="AD41" i="105" s="1"/>
  <c r="W39" i="101"/>
  <c r="V39" i="101"/>
  <c r="F39" i="88"/>
  <c r="AA40" i="88"/>
  <c r="Z40" i="88"/>
  <c r="G39" i="88"/>
  <c r="R21" i="7"/>
  <c r="Z25" i="7"/>
  <c r="AA25" i="7"/>
  <c r="S21" i="7"/>
  <c r="K25" i="7"/>
  <c r="J25" i="7"/>
  <c r="Z53" i="107"/>
  <c r="V48" i="107"/>
  <c r="W48" i="107"/>
  <c r="AA53" i="107"/>
  <c r="V48" i="100"/>
  <c r="W48" i="100"/>
  <c r="N48" i="103"/>
  <c r="O48" i="103"/>
  <c r="J39" i="8"/>
  <c r="K39" i="8"/>
  <c r="F39" i="94"/>
  <c r="Z40" i="94"/>
  <c r="AA40" i="94"/>
  <c r="G39" i="94"/>
  <c r="G39" i="96"/>
  <c r="F39" i="96"/>
  <c r="W39" i="85"/>
  <c r="V39" i="85"/>
  <c r="R44" i="85"/>
  <c r="J44" i="85"/>
  <c r="K44" i="85"/>
  <c r="S44" i="85"/>
  <c r="S30" i="97"/>
  <c r="R30" i="97"/>
  <c r="AA34" i="97"/>
  <c r="Z34" i="97"/>
  <c r="AY45" i="98"/>
  <c r="BG45" i="98"/>
  <c r="BG40" i="98"/>
  <c r="AY40" i="98"/>
  <c r="BI43" i="4"/>
  <c r="BA43" i="4"/>
  <c r="BA44" i="4"/>
  <c r="BI44" i="4"/>
  <c r="AY54" i="90"/>
  <c r="BG54" i="90"/>
  <c r="BH45" i="93"/>
  <c r="AZ45" i="93"/>
  <c r="BK26" i="108"/>
  <c r="BC26" i="108"/>
  <c r="BG32" i="85"/>
  <c r="AY32" i="85"/>
  <c r="J40" i="94"/>
  <c r="BK34" i="7"/>
  <c r="BC34" i="7"/>
  <c r="G22" i="89"/>
  <c r="G23" i="89"/>
  <c r="G26" i="89"/>
  <c r="G24" i="89"/>
  <c r="G27" i="89"/>
  <c r="V39" i="6"/>
  <c r="W39" i="6"/>
  <c r="AA44" i="6"/>
  <c r="Z44" i="6"/>
  <c r="BH35" i="4"/>
  <c r="AZ35" i="4"/>
  <c r="V51" i="103"/>
  <c r="BH49" i="1"/>
  <c r="AZ49" i="1"/>
  <c r="N24" i="88"/>
  <c r="N27" i="88"/>
  <c r="N22" i="88"/>
  <c r="N26" i="88"/>
  <c r="BI35" i="1"/>
  <c r="BA35" i="1"/>
  <c r="BC33" i="6"/>
  <c r="BK33" i="6"/>
  <c r="J49" i="98"/>
  <c r="J51" i="98"/>
  <c r="J54" i="98"/>
  <c r="J50" i="98"/>
  <c r="J52" i="98"/>
  <c r="AA44" i="93"/>
  <c r="AA45" i="93"/>
  <c r="AA42" i="93"/>
  <c r="AA43" i="93"/>
  <c r="AA41" i="93"/>
  <c r="G39" i="91"/>
  <c r="V40" i="91"/>
  <c r="F39" i="91"/>
  <c r="W40" i="91"/>
  <c r="BC32" i="108"/>
  <c r="BK32" i="108"/>
  <c r="BC36" i="108"/>
  <c r="BK36" i="108"/>
  <c r="AA35" i="90"/>
  <c r="V30" i="90"/>
  <c r="W30" i="90"/>
  <c r="Z35" i="90"/>
  <c r="J35" i="90"/>
  <c r="K35" i="90"/>
  <c r="BC26" i="5"/>
  <c r="BK26" i="5"/>
  <c r="O33" i="93"/>
  <c r="O35" i="93"/>
  <c r="O31" i="93"/>
  <c r="O36" i="93"/>
  <c r="AE24" i="10"/>
  <c r="AD24" i="10" s="1"/>
  <c r="AE33" i="10"/>
  <c r="AD33" i="10" s="1"/>
  <c r="AE42" i="10"/>
  <c r="AD42" i="10" s="1"/>
  <c r="AE51" i="10"/>
  <c r="AD51" i="10" s="1"/>
  <c r="BJ45" i="117"/>
  <c r="BB45" i="117"/>
  <c r="BK45" i="117"/>
  <c r="BC45" i="117"/>
  <c r="AE41" i="93"/>
  <c r="AD41" i="93" s="1"/>
  <c r="AE32" i="93"/>
  <c r="AD32" i="93" s="1"/>
  <c r="AE23" i="93"/>
  <c r="AD23" i="93" s="1"/>
  <c r="AE50" i="93"/>
  <c r="AD50" i="93" s="1"/>
  <c r="Z48" i="101"/>
  <c r="AA48" i="101"/>
  <c r="G54" i="101"/>
  <c r="F54" i="101"/>
  <c r="AE24" i="100"/>
  <c r="AD24" i="100" s="1"/>
  <c r="AE42" i="100"/>
  <c r="AD42" i="100" s="1"/>
  <c r="AE51" i="100"/>
  <c r="AD51" i="100" s="1"/>
  <c r="AE33" i="100"/>
  <c r="AD33" i="100" s="1"/>
  <c r="R30" i="102"/>
  <c r="S30" i="102"/>
  <c r="AE32" i="102"/>
  <c r="AD32" i="102" s="1"/>
  <c r="AE41" i="102"/>
  <c r="AD41" i="102" s="1"/>
  <c r="AE50" i="102"/>
  <c r="AD50" i="102" s="1"/>
  <c r="AE23" i="102"/>
  <c r="AD23" i="102" s="1"/>
  <c r="Z36" i="106"/>
  <c r="Z34" i="106"/>
  <c r="Z35" i="106"/>
  <c r="Z33" i="106"/>
  <c r="Z31" i="99"/>
  <c r="G30" i="99"/>
  <c r="F30" i="99"/>
  <c r="AA31" i="99"/>
  <c r="W35" i="95"/>
  <c r="W33" i="95"/>
  <c r="W31" i="95"/>
  <c r="W36" i="95"/>
  <c r="AA21" i="92"/>
  <c r="Z21" i="92"/>
  <c r="Z44" i="104"/>
  <c r="Z45" i="104"/>
  <c r="Z41" i="104"/>
  <c r="Z42" i="104"/>
  <c r="V35" i="4"/>
  <c r="V36" i="4"/>
  <c r="V34" i="4"/>
  <c r="V33" i="4"/>
  <c r="S30" i="92"/>
  <c r="R30" i="92"/>
  <c r="AE31" i="90"/>
  <c r="AD31" i="90" s="1"/>
  <c r="AE40" i="90"/>
  <c r="AD40" i="90" s="1"/>
  <c r="AE22" i="90"/>
  <c r="AD22" i="90" s="1"/>
  <c r="AE49" i="90"/>
  <c r="AD49" i="90" s="1"/>
  <c r="BG45" i="85"/>
  <c r="AY45" i="85"/>
  <c r="BI31" i="87"/>
  <c r="BA31" i="87"/>
  <c r="G30" i="103"/>
  <c r="F30" i="103"/>
  <c r="Z31" i="103"/>
  <c r="AA31" i="103"/>
  <c r="AE32" i="5"/>
  <c r="AD32" i="5" s="1"/>
  <c r="AE41" i="5"/>
  <c r="AD41" i="5" s="1"/>
  <c r="AE50" i="5"/>
  <c r="AD50" i="5" s="1"/>
  <c r="AE23" i="5"/>
  <c r="AD23" i="5" s="1"/>
  <c r="AE49" i="9"/>
  <c r="AD49" i="9" s="1"/>
  <c r="AE22" i="9"/>
  <c r="AD22" i="9" s="1"/>
  <c r="AE40" i="9"/>
  <c r="AD40" i="9" s="1"/>
  <c r="AE31" i="9"/>
  <c r="AD31" i="9" s="1"/>
  <c r="BG43" i="90"/>
  <c r="AY43" i="90"/>
  <c r="G36" i="102"/>
  <c r="G34" i="102"/>
  <c r="G33" i="102"/>
  <c r="G31" i="102"/>
  <c r="BG52" i="94"/>
  <c r="AY52" i="94"/>
  <c r="AY50" i="94"/>
  <c r="BG50" i="94"/>
  <c r="BK49" i="89"/>
  <c r="BK40" i="89"/>
  <c r="BC40" i="89"/>
  <c r="V24" i="104"/>
  <c r="W24" i="104"/>
  <c r="N21" i="104"/>
  <c r="O21" i="104"/>
  <c r="W51" i="103"/>
  <c r="BK52" i="6"/>
  <c r="BC52" i="6"/>
  <c r="BG25" i="90"/>
  <c r="AY25" i="90"/>
  <c r="N49" i="88"/>
  <c r="N53" i="88"/>
  <c r="N54" i="88"/>
  <c r="N51" i="88"/>
  <c r="BC54" i="7"/>
  <c r="BK54" i="7"/>
  <c r="BK52" i="7"/>
  <c r="BC52" i="7"/>
  <c r="O51" i="93"/>
  <c r="O54" i="93"/>
  <c r="O50" i="93"/>
  <c r="O53" i="93"/>
  <c r="AE24" i="108"/>
  <c r="AD24" i="108" s="1"/>
  <c r="W24" i="108" s="1"/>
  <c r="AE42" i="108"/>
  <c r="AD42" i="108" s="1"/>
  <c r="AE51" i="108"/>
  <c r="AD51" i="108" s="1"/>
  <c r="AE33" i="108"/>
  <c r="AD33" i="108" s="1"/>
  <c r="BI36" i="117"/>
  <c r="BA36" i="117"/>
  <c r="BJ36" i="117"/>
  <c r="BB36" i="117"/>
  <c r="AA48" i="100"/>
  <c r="Z48" i="100"/>
  <c r="S21" i="101"/>
  <c r="R21" i="101"/>
  <c r="F25" i="101"/>
  <c r="G25" i="101"/>
  <c r="K30" i="108"/>
  <c r="V32" i="108"/>
  <c r="J30" i="108"/>
  <c r="W32" i="108"/>
  <c r="K39" i="108"/>
  <c r="J39" i="108"/>
  <c r="N39" i="95"/>
  <c r="O39" i="95"/>
  <c r="G39" i="117"/>
  <c r="W40" i="117"/>
  <c r="T40" i="117"/>
  <c r="R40" i="117"/>
  <c r="Y40" i="117"/>
  <c r="F39" i="117"/>
  <c r="AA40" i="117"/>
  <c r="W30" i="8"/>
  <c r="V30" i="8"/>
  <c r="AX52" i="87"/>
  <c r="BF52" i="87"/>
  <c r="G30" i="97"/>
  <c r="F30" i="97"/>
  <c r="AA31" i="97"/>
  <c r="Z31" i="97"/>
  <c r="N33" i="90"/>
  <c r="N35" i="90"/>
  <c r="N34" i="90"/>
  <c r="N36" i="90"/>
  <c r="N32" i="90"/>
  <c r="AE50" i="86"/>
  <c r="AD50" i="86" s="1"/>
  <c r="AE32" i="86"/>
  <c r="AD32" i="86" s="1"/>
  <c r="AE41" i="86"/>
  <c r="AD41" i="86" s="1"/>
  <c r="AE23" i="86"/>
  <c r="AD23" i="86" s="1"/>
  <c r="Z42" i="95"/>
  <c r="AY36" i="7"/>
  <c r="BG36" i="7"/>
  <c r="BA51" i="1"/>
  <c r="BI51" i="1"/>
  <c r="Z24" i="5"/>
  <c r="N21" i="5"/>
  <c r="O21" i="5"/>
  <c r="AA24" i="5"/>
  <c r="G42" i="101"/>
  <c r="W48" i="105"/>
  <c r="V48" i="105"/>
  <c r="AA53" i="105"/>
  <c r="Z53" i="105"/>
  <c r="BC32" i="89"/>
  <c r="BK32" i="89"/>
  <c r="BK35" i="1"/>
  <c r="BC35" i="1"/>
  <c r="Z40" i="91"/>
  <c r="O31" i="88"/>
  <c r="O33" i="88"/>
  <c r="O35" i="88"/>
  <c r="O36" i="88"/>
  <c r="J36" i="98"/>
  <c r="J34" i="98"/>
  <c r="J31" i="98"/>
  <c r="J32" i="98"/>
  <c r="O35" i="6"/>
  <c r="O34" i="6"/>
  <c r="O36" i="6"/>
  <c r="O33" i="6"/>
  <c r="O32" i="6"/>
  <c r="Z23" i="93"/>
  <c r="Z27" i="93"/>
  <c r="Z26" i="93"/>
  <c r="Z24" i="93"/>
  <c r="Z25" i="93"/>
  <c r="BK35" i="5"/>
  <c r="BC35" i="5"/>
  <c r="S32" i="90"/>
  <c r="S33" i="90"/>
  <c r="S36" i="90"/>
  <c r="S35" i="90"/>
  <c r="S34" i="90"/>
  <c r="W45" i="108"/>
  <c r="W42" i="108"/>
  <c r="W41" i="108"/>
  <c r="W44" i="108"/>
  <c r="BC53" i="117"/>
  <c r="BK53" i="117"/>
  <c r="R25" i="96"/>
  <c r="R26" i="96"/>
  <c r="R24" i="96"/>
  <c r="R22" i="96"/>
  <c r="R27" i="96"/>
  <c r="AA48" i="102"/>
  <c r="Z48" i="102"/>
  <c r="K30" i="6"/>
  <c r="J30" i="6"/>
  <c r="N30" i="86"/>
  <c r="O30" i="86"/>
  <c r="AE42" i="99"/>
  <c r="AD42" i="99" s="1"/>
  <c r="AE24" i="99"/>
  <c r="AD24" i="99" s="1"/>
  <c r="AE51" i="99"/>
  <c r="AD51" i="99" s="1"/>
  <c r="Z51" i="99" s="1"/>
  <c r="AE33" i="99"/>
  <c r="AD33" i="99" s="1"/>
  <c r="R24" i="5"/>
  <c r="BA25" i="5"/>
  <c r="BI25" i="5"/>
  <c r="W36" i="93"/>
  <c r="W31" i="93"/>
  <c r="W33" i="93"/>
  <c r="W32" i="93"/>
  <c r="W35" i="93"/>
  <c r="S21" i="94"/>
  <c r="R21" i="94"/>
  <c r="K25" i="94"/>
  <c r="J25" i="94"/>
  <c r="O30" i="102"/>
  <c r="N30" i="102"/>
  <c r="AA26" i="106"/>
  <c r="AA27" i="106"/>
  <c r="AA25" i="106"/>
  <c r="AA23" i="106"/>
  <c r="AA24" i="106"/>
  <c r="AA22" i="106"/>
  <c r="AE51" i="106"/>
  <c r="AD51" i="106" s="1"/>
  <c r="AE42" i="106"/>
  <c r="AD42" i="106" s="1"/>
  <c r="AE33" i="106"/>
  <c r="AD33" i="106" s="1"/>
  <c r="AE24" i="106"/>
  <c r="AD24" i="106" s="1"/>
  <c r="Z49" i="99"/>
  <c r="Z52" i="99"/>
  <c r="Z54" i="99"/>
  <c r="Z53" i="99"/>
  <c r="W53" i="95"/>
  <c r="W51" i="95"/>
  <c r="W54" i="95"/>
  <c r="R52" i="5"/>
  <c r="R54" i="5"/>
  <c r="R53" i="5"/>
  <c r="R51" i="5"/>
  <c r="R50" i="5"/>
  <c r="G30" i="8"/>
  <c r="F30" i="8"/>
  <c r="O21" i="7"/>
  <c r="N21" i="7"/>
  <c r="Z24" i="7"/>
  <c r="AA24" i="7"/>
  <c r="K24" i="7"/>
  <c r="J24" i="7"/>
  <c r="BJ54" i="104"/>
  <c r="BB54" i="104"/>
  <c r="BI53" i="4"/>
  <c r="W53" i="4"/>
  <c r="W54" i="4"/>
  <c r="W51" i="4"/>
  <c r="W52" i="4"/>
  <c r="Z48" i="10"/>
  <c r="AA48" i="10"/>
  <c r="G54" i="10"/>
  <c r="F54" i="10"/>
  <c r="AA36" i="94"/>
  <c r="AA34" i="94"/>
  <c r="AA35" i="94"/>
  <c r="AA31" i="94"/>
  <c r="AA32" i="94"/>
  <c r="W48" i="96"/>
  <c r="V48" i="96"/>
  <c r="AE42" i="98"/>
  <c r="AD42" i="98" s="1"/>
  <c r="AE33" i="98"/>
  <c r="AD33" i="98" s="1"/>
  <c r="AE24" i="98"/>
  <c r="AD24" i="98" s="1"/>
  <c r="AE51" i="98"/>
  <c r="AD51" i="98" s="1"/>
  <c r="AA33" i="96"/>
  <c r="O30" i="96"/>
  <c r="N30" i="96"/>
  <c r="Z33" i="96"/>
  <c r="R21" i="99"/>
  <c r="S21" i="99"/>
  <c r="V30" i="9"/>
  <c r="W30" i="9"/>
  <c r="BI34" i="106"/>
  <c r="BA34" i="106"/>
  <c r="BI36" i="106"/>
  <c r="BA36" i="106"/>
  <c r="BB51" i="93"/>
  <c r="BJ51" i="93"/>
  <c r="K40" i="94"/>
  <c r="AX40" i="101"/>
  <c r="BF40" i="101"/>
  <c r="Z41" i="108"/>
  <c r="BJ43" i="1"/>
  <c r="BB43" i="1"/>
  <c r="BJ42" i="1"/>
  <c r="BB42" i="1"/>
  <c r="F54" i="89"/>
  <c r="F49" i="89"/>
  <c r="F53" i="89"/>
  <c r="F50" i="89"/>
  <c r="BI42" i="1"/>
  <c r="BA42" i="1"/>
  <c r="AY25" i="85"/>
  <c r="BG25" i="85"/>
  <c r="BG23" i="85"/>
  <c r="AY23" i="85"/>
  <c r="K30" i="10"/>
  <c r="J30" i="10"/>
  <c r="AZ25" i="4"/>
  <c r="AA53" i="6"/>
  <c r="BI41" i="90"/>
  <c r="BA41" i="90"/>
  <c r="BK53" i="1"/>
  <c r="BC53" i="1"/>
  <c r="G31" i="10"/>
  <c r="G32" i="10"/>
  <c r="G34" i="10"/>
  <c r="G33" i="10"/>
  <c r="G36" i="10"/>
  <c r="BB45" i="103"/>
  <c r="BJ45" i="103"/>
  <c r="S25" i="10"/>
  <c r="S22" i="10"/>
  <c r="S24" i="10"/>
  <c r="S23" i="10"/>
  <c r="S27" i="10"/>
  <c r="V25" i="99"/>
  <c r="W52" i="5"/>
  <c r="W51" i="5"/>
  <c r="W54" i="5"/>
  <c r="W53" i="5"/>
  <c r="J48" i="91"/>
  <c r="K48" i="91"/>
  <c r="W50" i="91"/>
  <c r="V50" i="91"/>
  <c r="S54" i="90"/>
  <c r="S52" i="90"/>
  <c r="S53" i="90"/>
  <c r="S50" i="90"/>
  <c r="S51" i="90"/>
  <c r="S49" i="90"/>
  <c r="AA27" i="107"/>
  <c r="AA25" i="107"/>
  <c r="AA26" i="107"/>
  <c r="BJ24" i="93"/>
  <c r="BB24" i="93"/>
  <c r="R53" i="96"/>
  <c r="R52" i="96"/>
  <c r="R54" i="96"/>
  <c r="R50" i="96"/>
  <c r="R51" i="96"/>
  <c r="R49" i="96"/>
  <c r="BJ27" i="117"/>
  <c r="BB27" i="117"/>
  <c r="AE31" i="100"/>
  <c r="AD31" i="100" s="1"/>
  <c r="AE49" i="100"/>
  <c r="AD49" i="100" s="1"/>
  <c r="AE22" i="100"/>
  <c r="AD22" i="100" s="1"/>
  <c r="AE40" i="100"/>
  <c r="AD40" i="100" s="1"/>
  <c r="AZ43" i="90"/>
  <c r="BH43" i="90"/>
  <c r="BH45" i="90"/>
  <c r="AZ45" i="90"/>
  <c r="R39" i="103"/>
  <c r="S39" i="103"/>
  <c r="V43" i="103"/>
  <c r="W43" i="103"/>
  <c r="AE31" i="105"/>
  <c r="AD31" i="105" s="1"/>
  <c r="AE40" i="105"/>
  <c r="AD40" i="105" s="1"/>
  <c r="AE49" i="105"/>
  <c r="AD49" i="105" s="1"/>
  <c r="AE22" i="105"/>
  <c r="AD22" i="105" s="1"/>
  <c r="BI54" i="106"/>
  <c r="BA54" i="106"/>
  <c r="V35" i="106"/>
  <c r="V36" i="106"/>
  <c r="V33" i="106"/>
  <c r="V34" i="106"/>
  <c r="O30" i="87"/>
  <c r="N30" i="87"/>
  <c r="F33" i="87"/>
  <c r="G33" i="87"/>
  <c r="Z33" i="87"/>
  <c r="AA33" i="87"/>
  <c r="F33" i="1"/>
  <c r="F31" i="1"/>
  <c r="F34" i="1"/>
  <c r="F35" i="1"/>
  <c r="F36" i="1"/>
  <c r="W35" i="103"/>
  <c r="W36" i="103"/>
  <c r="W31" i="103"/>
  <c r="W32" i="103"/>
  <c r="W33" i="103"/>
  <c r="W34" i="103"/>
  <c r="V26" i="95"/>
  <c r="V24" i="95"/>
  <c r="V27" i="95"/>
  <c r="V23" i="95"/>
  <c r="R21" i="98"/>
  <c r="S21" i="98"/>
  <c r="J25" i="98"/>
  <c r="K25" i="98"/>
  <c r="Z25" i="98"/>
  <c r="AA25" i="98"/>
  <c r="S44" i="5"/>
  <c r="S45" i="5"/>
  <c r="S43" i="5"/>
  <c r="S42" i="5"/>
  <c r="S41" i="5"/>
  <c r="AE32" i="95"/>
  <c r="AD32" i="95" s="1"/>
  <c r="AE50" i="95"/>
  <c r="AD50" i="95" s="1"/>
  <c r="AE41" i="95"/>
  <c r="AD41" i="95" s="1"/>
  <c r="AE23" i="95"/>
  <c r="AD23" i="95" s="1"/>
  <c r="R21" i="6"/>
  <c r="S21" i="6"/>
  <c r="AA25" i="6"/>
  <c r="O25" i="6"/>
  <c r="N25" i="6"/>
  <c r="Z25" i="6"/>
  <c r="N21" i="85"/>
  <c r="O21" i="85"/>
  <c r="S24" i="85"/>
  <c r="R24" i="85"/>
  <c r="W26" i="4"/>
  <c r="W27" i="4"/>
  <c r="W25" i="4"/>
  <c r="W24" i="4"/>
  <c r="AE25" i="9"/>
  <c r="AD25" i="9" s="1"/>
  <c r="AE43" i="9"/>
  <c r="AD43" i="9" s="1"/>
  <c r="AE34" i="9"/>
  <c r="AD34" i="9" s="1"/>
  <c r="AE52" i="9"/>
  <c r="AD52" i="9" s="1"/>
  <c r="S26" i="87"/>
  <c r="S25" i="87"/>
  <c r="S22" i="87"/>
  <c r="S27" i="87"/>
  <c r="S24" i="87"/>
  <c r="O39" i="105"/>
  <c r="N39" i="105"/>
  <c r="Z42" i="105"/>
  <c r="AA42" i="105"/>
  <c r="Z36" i="4"/>
  <c r="Z35" i="4"/>
  <c r="Z34" i="4"/>
  <c r="Z33" i="4"/>
  <c r="Z24" i="96"/>
  <c r="Z27" i="96"/>
  <c r="Z25" i="96"/>
  <c r="Z26" i="96"/>
  <c r="Z22" i="96"/>
  <c r="AE25" i="88"/>
  <c r="AD25" i="88" s="1"/>
  <c r="AE43" i="88"/>
  <c r="AD43" i="88" s="1"/>
  <c r="AE34" i="88"/>
  <c r="AD34" i="88" s="1"/>
  <c r="AE52" i="88"/>
  <c r="AD52" i="88" s="1"/>
  <c r="N52" i="88" s="1"/>
  <c r="N51" i="90"/>
  <c r="N53" i="90"/>
  <c r="N49" i="90"/>
  <c r="N50" i="90"/>
  <c r="N54" i="90"/>
  <c r="N52" i="90"/>
  <c r="AA30" i="8"/>
  <c r="Z30" i="8"/>
  <c r="W21" i="92"/>
  <c r="V21" i="92"/>
  <c r="AE49" i="7"/>
  <c r="AD49" i="7" s="1"/>
  <c r="AE31" i="7"/>
  <c r="AD31" i="7" s="1"/>
  <c r="AE22" i="7"/>
  <c r="AD22" i="7" s="1"/>
  <c r="AE40" i="7"/>
  <c r="AD40" i="7" s="1"/>
  <c r="AE35" i="87"/>
  <c r="AD35" i="87" s="1"/>
  <c r="AE53" i="87"/>
  <c r="AD53" i="87" s="1"/>
  <c r="AE44" i="87"/>
  <c r="AD44" i="87" s="1"/>
  <c r="AE26" i="87"/>
  <c r="AD26" i="87" s="1"/>
  <c r="AY22" i="89"/>
  <c r="BG22" i="89"/>
  <c r="BJ34" i="99"/>
  <c r="BB34" i="99"/>
  <c r="BC27" i="1"/>
  <c r="BK27" i="1"/>
  <c r="R48" i="107"/>
  <c r="S48" i="107"/>
  <c r="Z52" i="107"/>
  <c r="AA52" i="107"/>
  <c r="BK54" i="93"/>
  <c r="BC54" i="93"/>
  <c r="AA49" i="103"/>
  <c r="AA51" i="103"/>
  <c r="AA54" i="103"/>
  <c r="AA52" i="103"/>
  <c r="AA53" i="103"/>
  <c r="R35" i="96"/>
  <c r="R36" i="96"/>
  <c r="R34" i="96"/>
  <c r="R33" i="96"/>
  <c r="R31" i="96"/>
  <c r="AE22" i="104"/>
  <c r="AD22" i="104" s="1"/>
  <c r="AE49" i="104"/>
  <c r="AD49" i="104" s="1"/>
  <c r="AE31" i="104"/>
  <c r="AD31" i="104" s="1"/>
  <c r="AE40" i="104"/>
  <c r="AD40" i="104" s="1"/>
  <c r="S48" i="105"/>
  <c r="AA52" i="105"/>
  <c r="Z52" i="105"/>
  <c r="R48" i="105"/>
  <c r="V39" i="97"/>
  <c r="W39" i="97"/>
  <c r="Z44" i="97"/>
  <c r="AA44" i="97"/>
  <c r="O21" i="101"/>
  <c r="F24" i="101"/>
  <c r="G24" i="101"/>
  <c r="N21" i="101"/>
  <c r="V43" i="106"/>
  <c r="V41" i="106"/>
  <c r="V44" i="106"/>
  <c r="V45" i="106"/>
  <c r="V40" i="106"/>
  <c r="V42" i="106"/>
  <c r="AA42" i="87"/>
  <c r="AA43" i="87"/>
  <c r="AA41" i="87"/>
  <c r="AA44" i="87"/>
  <c r="AA45" i="87"/>
  <c r="AA40" i="87"/>
  <c r="W30" i="88"/>
  <c r="V30" i="88"/>
  <c r="BK49" i="1"/>
  <c r="BC49" i="1"/>
  <c r="W24" i="103"/>
  <c r="W25" i="103"/>
  <c r="W27" i="103"/>
  <c r="W26" i="103"/>
  <c r="W22" i="103"/>
  <c r="W23" i="103"/>
  <c r="W44" i="95"/>
  <c r="W42" i="95"/>
  <c r="W43" i="95"/>
  <c r="W45" i="95"/>
  <c r="Z50" i="91"/>
  <c r="BC49" i="96"/>
  <c r="BK49" i="96"/>
  <c r="BK54" i="96"/>
  <c r="BC54" i="96"/>
  <c r="W45" i="4"/>
  <c r="W44" i="4"/>
  <c r="W42" i="4"/>
  <c r="W43" i="4"/>
  <c r="S21" i="8"/>
  <c r="R21" i="8"/>
  <c r="AE40" i="95"/>
  <c r="AD40" i="95" s="1"/>
  <c r="AE31" i="95"/>
  <c r="AD31" i="95" s="1"/>
  <c r="AE22" i="95"/>
  <c r="AD22" i="95" s="1"/>
  <c r="AE49" i="95"/>
  <c r="AD49" i="95" s="1"/>
  <c r="W48" i="89"/>
  <c r="V48" i="89"/>
  <c r="Z53" i="89"/>
  <c r="AA53" i="89"/>
  <c r="AE22" i="93"/>
  <c r="AD22" i="93" s="1"/>
  <c r="AE40" i="93"/>
  <c r="AD40" i="93" s="1"/>
  <c r="AE31" i="93"/>
  <c r="AD31" i="93" s="1"/>
  <c r="AE49" i="93"/>
  <c r="AD49" i="93" s="1"/>
  <c r="K30" i="97"/>
  <c r="J30" i="97"/>
  <c r="AA32" i="97"/>
  <c r="Z32" i="97"/>
  <c r="W48" i="101"/>
  <c r="V48" i="101"/>
  <c r="F53" i="101"/>
  <c r="G53" i="101"/>
  <c r="F30" i="88"/>
  <c r="G30" i="88"/>
  <c r="R30" i="7"/>
  <c r="S30" i="7"/>
  <c r="V30" i="107"/>
  <c r="W30" i="107"/>
  <c r="AA35" i="107"/>
  <c r="Z35" i="107"/>
  <c r="W30" i="100"/>
  <c r="V30" i="100"/>
  <c r="N21" i="103"/>
  <c r="O21" i="103"/>
  <c r="J21" i="8"/>
  <c r="K21" i="8"/>
  <c r="F21" i="94"/>
  <c r="J22" i="94"/>
  <c r="K22" i="94"/>
  <c r="G21" i="94"/>
  <c r="F21" i="96"/>
  <c r="G21" i="96"/>
  <c r="W30" i="85"/>
  <c r="AA35" i="85"/>
  <c r="Z35" i="85"/>
  <c r="V30" i="85"/>
  <c r="R35" i="85"/>
  <c r="S35" i="85"/>
  <c r="K35" i="85"/>
  <c r="BG35" i="85" s="1"/>
  <c r="W21" i="94"/>
  <c r="V21" i="94"/>
  <c r="J26" i="94"/>
  <c r="K26" i="94"/>
  <c r="R48" i="97"/>
  <c r="S48" i="97"/>
  <c r="AA52" i="97"/>
  <c r="Z52" i="97"/>
  <c r="G25" i="102"/>
  <c r="G22" i="102"/>
  <c r="G23" i="102"/>
  <c r="G27" i="102"/>
  <c r="G24" i="102"/>
  <c r="BI42" i="4"/>
  <c r="BA42" i="4"/>
  <c r="K34" i="7"/>
  <c r="AY41" i="94"/>
  <c r="BG41" i="94"/>
  <c r="Z33" i="7"/>
  <c r="Z26" i="6"/>
  <c r="O26" i="6"/>
  <c r="W21" i="6"/>
  <c r="AA26" i="6"/>
  <c r="V21" i="6"/>
  <c r="N26" i="6"/>
  <c r="BB27" i="91"/>
  <c r="BJ27" i="91"/>
  <c r="BF36" i="98"/>
  <c r="AX36" i="98"/>
  <c r="BF32" i="98"/>
  <c r="AX32" i="98"/>
  <c r="BB52" i="103"/>
  <c r="BJ52" i="103"/>
  <c r="BJ54" i="103"/>
  <c r="BB54" i="103"/>
  <c r="BI34" i="10"/>
  <c r="BA34" i="10"/>
  <c r="R32" i="10"/>
  <c r="BH52" i="1"/>
  <c r="AZ52" i="1"/>
  <c r="O25" i="88"/>
  <c r="O24" i="88"/>
  <c r="O26" i="88"/>
  <c r="O22" i="88"/>
  <c r="O27" i="88"/>
  <c r="W36" i="1"/>
  <c r="W35" i="1"/>
  <c r="W34" i="1"/>
  <c r="W33" i="1"/>
  <c r="W31" i="1"/>
  <c r="BK34" i="6"/>
  <c r="BC34" i="6"/>
  <c r="K54" i="98"/>
  <c r="K51" i="98"/>
  <c r="K49" i="98"/>
  <c r="K50" i="98"/>
  <c r="K52" i="98"/>
  <c r="K53" i="98"/>
  <c r="N44" i="6"/>
  <c r="N41" i="6"/>
  <c r="N45" i="6"/>
  <c r="N42" i="6"/>
  <c r="N43" i="6"/>
  <c r="Z42" i="93"/>
  <c r="Z43" i="93"/>
  <c r="Z45" i="93"/>
  <c r="Z44" i="93"/>
  <c r="Z40" i="93"/>
  <c r="G48" i="91"/>
  <c r="W49" i="91"/>
  <c r="F48" i="91"/>
  <c r="V49" i="91"/>
  <c r="BC35" i="108"/>
  <c r="BK35" i="108"/>
  <c r="W21" i="90"/>
  <c r="O26" i="90"/>
  <c r="N26" i="90"/>
  <c r="V21" i="90"/>
  <c r="S26" i="90"/>
  <c r="K26" i="90"/>
  <c r="BG26" i="90" s="1"/>
  <c r="R26" i="90"/>
  <c r="V27" i="5"/>
  <c r="V24" i="5"/>
  <c r="V25" i="5"/>
  <c r="V22" i="5"/>
  <c r="V23" i="5"/>
  <c r="V26" i="5"/>
  <c r="V25" i="108"/>
  <c r="V22" i="108"/>
  <c r="V23" i="108"/>
  <c r="V26" i="108"/>
  <c r="V24" i="108"/>
  <c r="V27" i="108"/>
  <c r="N36" i="93"/>
  <c r="N32" i="93"/>
  <c r="N35" i="93"/>
  <c r="N34" i="93"/>
  <c r="N31" i="93"/>
  <c r="N33" i="93"/>
  <c r="AE23" i="104"/>
  <c r="AD23" i="104" s="1"/>
  <c r="AE50" i="104"/>
  <c r="AD50" i="104" s="1"/>
  <c r="AE32" i="104"/>
  <c r="AD32" i="104" s="1"/>
  <c r="AE41" i="104"/>
  <c r="AD41" i="104" s="1"/>
  <c r="AA24" i="104"/>
  <c r="BA45" i="117"/>
  <c r="BI45" i="117"/>
  <c r="Z39" i="101"/>
  <c r="AA39" i="101"/>
  <c r="AE35" i="102"/>
  <c r="AD35" i="102" s="1"/>
  <c r="AE53" i="102"/>
  <c r="AD53" i="102" s="1"/>
  <c r="AE44" i="102"/>
  <c r="AD44" i="102" s="1"/>
  <c r="AE26" i="102"/>
  <c r="AD26" i="102" s="1"/>
  <c r="R21" i="102"/>
  <c r="S21" i="102"/>
  <c r="AA36" i="106"/>
  <c r="AA35" i="106"/>
  <c r="AA33" i="106"/>
  <c r="AA34" i="106"/>
  <c r="Z49" i="87"/>
  <c r="Z51" i="87"/>
  <c r="Z52" i="87"/>
  <c r="Z53" i="87"/>
  <c r="Z54" i="87"/>
  <c r="BC50" i="85"/>
  <c r="BK50" i="85"/>
  <c r="BC54" i="85"/>
  <c r="BK54" i="85"/>
  <c r="V40" i="99"/>
  <c r="Z40" i="99"/>
  <c r="F39" i="99"/>
  <c r="G39" i="99"/>
  <c r="W40" i="99"/>
  <c r="AA40" i="99"/>
  <c r="AA49" i="91"/>
  <c r="BC27" i="4"/>
  <c r="BK27" i="4"/>
  <c r="AA30" i="92"/>
  <c r="Z30" i="92"/>
  <c r="AA44" i="104"/>
  <c r="AA45" i="104"/>
  <c r="AA41" i="104"/>
  <c r="AA40" i="104"/>
  <c r="AA42" i="104"/>
  <c r="W36" i="4"/>
  <c r="W35" i="4"/>
  <c r="W33" i="4"/>
  <c r="W34" i="4"/>
  <c r="S48" i="92"/>
  <c r="R48" i="92"/>
  <c r="BA36" i="87"/>
  <c r="BI36" i="87"/>
  <c r="G39" i="103"/>
  <c r="F39" i="103"/>
  <c r="V40" i="103"/>
  <c r="W40" i="103"/>
  <c r="AE23" i="106"/>
  <c r="AD23" i="106" s="1"/>
  <c r="AE41" i="106"/>
  <c r="AD41" i="106" s="1"/>
  <c r="AE32" i="106"/>
  <c r="AD32" i="106" s="1"/>
  <c r="V32" i="106" s="1"/>
  <c r="AE50" i="106"/>
  <c r="AD50" i="106" s="1"/>
  <c r="AE50" i="1"/>
  <c r="AD50" i="1" s="1"/>
  <c r="W50" i="1" s="1"/>
  <c r="AE32" i="1"/>
  <c r="AD32" i="1" s="1"/>
  <c r="F32" i="1" s="1"/>
  <c r="AE23" i="1"/>
  <c r="AD23" i="1" s="1"/>
  <c r="V23" i="1" s="1"/>
  <c r="AE41" i="1"/>
  <c r="AD41" i="1" s="1"/>
  <c r="AY42" i="90"/>
  <c r="BG42" i="90"/>
  <c r="BG45" i="90"/>
  <c r="AY45" i="90"/>
  <c r="BK33" i="93"/>
  <c r="Z35" i="88"/>
  <c r="J53" i="89"/>
  <c r="AY49" i="89"/>
  <c r="BG49" i="89"/>
  <c r="G25" i="98"/>
  <c r="BF25" i="98" s="1"/>
  <c r="AY40" i="89"/>
  <c r="BG40" i="89"/>
  <c r="F44" i="89"/>
  <c r="F40" i="89"/>
  <c r="F45" i="89"/>
  <c r="F41" i="89"/>
  <c r="O48" i="104"/>
  <c r="N48" i="104"/>
  <c r="V51" i="104"/>
  <c r="W51" i="104"/>
  <c r="Z50" i="6"/>
  <c r="BK54" i="6"/>
  <c r="BC54" i="6"/>
  <c r="AY24" i="90"/>
  <c r="BG24" i="90"/>
  <c r="AY27" i="90"/>
  <c r="BG27" i="90"/>
  <c r="BC54" i="4"/>
  <c r="BK54" i="4"/>
  <c r="AA22" i="95"/>
  <c r="AA26" i="95"/>
  <c r="AA24" i="95"/>
  <c r="AA23" i="95"/>
  <c r="AA25" i="95"/>
  <c r="AA27" i="95"/>
  <c r="Z54" i="9"/>
  <c r="Z53" i="9"/>
  <c r="Z49" i="9"/>
  <c r="Z52" i="9"/>
  <c r="Z50" i="9"/>
  <c r="Z24" i="104"/>
  <c r="AA30" i="100"/>
  <c r="Z30" i="100"/>
  <c r="R30" i="101"/>
  <c r="G34" i="101"/>
  <c r="S30" i="101"/>
  <c r="F34" i="101"/>
  <c r="Z44" i="106"/>
  <c r="Z45" i="106"/>
  <c r="Z41" i="106"/>
  <c r="Z43" i="106"/>
  <c r="Z22" i="94"/>
  <c r="Z25" i="94"/>
  <c r="O48" i="95"/>
  <c r="N48" i="95"/>
  <c r="F48" i="117"/>
  <c r="AA49" i="117"/>
  <c r="W49" i="117"/>
  <c r="R49" i="117"/>
  <c r="G48" i="117"/>
  <c r="T49" i="117"/>
  <c r="Y49" i="117"/>
  <c r="J49" i="117"/>
  <c r="W48" i="8"/>
  <c r="V48" i="8"/>
  <c r="R52" i="87"/>
  <c r="R51" i="87"/>
  <c r="R53" i="87"/>
  <c r="R49" i="87"/>
  <c r="R54" i="87"/>
  <c r="F48" i="97"/>
  <c r="G48" i="97"/>
  <c r="AA49" i="97"/>
  <c r="Z49" i="97"/>
  <c r="AA27" i="85"/>
  <c r="AA26" i="85"/>
  <c r="AA25" i="85"/>
  <c r="AA24" i="85"/>
  <c r="AA23" i="85"/>
  <c r="Z44" i="96"/>
  <c r="Z42" i="96"/>
  <c r="Z45" i="96"/>
  <c r="Z41" i="96"/>
  <c r="Z43" i="96"/>
  <c r="Z40" i="96"/>
  <c r="BG33" i="90"/>
  <c r="AY33" i="90"/>
  <c r="O33" i="90"/>
  <c r="O32" i="90"/>
  <c r="O36" i="90"/>
  <c r="O35" i="90"/>
  <c r="O34" i="90"/>
  <c r="BC44" i="95"/>
  <c r="BK44" i="95"/>
  <c r="J34" i="7"/>
  <c r="BA54" i="1"/>
  <c r="BI54" i="1"/>
  <c r="BI45" i="10"/>
  <c r="BA45" i="10"/>
  <c r="BI43" i="10"/>
  <c r="BA43" i="10"/>
  <c r="BC50" i="108"/>
  <c r="BK50" i="108"/>
  <c r="N48" i="5"/>
  <c r="Z51" i="5"/>
  <c r="AA51" i="5"/>
  <c r="O48" i="5"/>
  <c r="BC25" i="90"/>
  <c r="BK25" i="90"/>
  <c r="W30" i="105"/>
  <c r="V30" i="105"/>
  <c r="AA35" i="105"/>
  <c r="Z35" i="105"/>
  <c r="BC36" i="1"/>
  <c r="BK36" i="1"/>
  <c r="AE31" i="107"/>
  <c r="AD31" i="107" s="1"/>
  <c r="AE49" i="107"/>
  <c r="AD49" i="107" s="1"/>
  <c r="AE22" i="107"/>
  <c r="AD22" i="107" s="1"/>
  <c r="AE40" i="107"/>
  <c r="AD40" i="107" s="1"/>
  <c r="Z35" i="95"/>
  <c r="Z36" i="95"/>
  <c r="Z32" i="95"/>
  <c r="Z33" i="95"/>
  <c r="Z31" i="95"/>
  <c r="BJ27" i="93"/>
  <c r="BB27" i="93"/>
  <c r="R49" i="10"/>
  <c r="R52" i="10"/>
  <c r="R54" i="10"/>
  <c r="R50" i="10"/>
  <c r="R51" i="10"/>
  <c r="V36" i="5"/>
  <c r="V34" i="5"/>
  <c r="V35" i="5"/>
  <c r="V32" i="5"/>
  <c r="V33" i="5"/>
  <c r="V31" i="5"/>
  <c r="BI53" i="117"/>
  <c r="BA53" i="117"/>
  <c r="S27" i="96"/>
  <c r="S24" i="96"/>
  <c r="S25" i="96"/>
  <c r="S22" i="96"/>
  <c r="S26" i="96"/>
  <c r="AA30" i="102"/>
  <c r="Z30" i="102"/>
  <c r="K21" i="6"/>
  <c r="Z23" i="6"/>
  <c r="O23" i="6"/>
  <c r="N23" i="6"/>
  <c r="J21" i="6"/>
  <c r="AA23" i="6"/>
  <c r="O39" i="86"/>
  <c r="N39" i="86"/>
  <c r="Z42" i="86"/>
  <c r="AA42" i="86"/>
  <c r="AE40" i="92"/>
  <c r="AD40" i="92" s="1"/>
  <c r="AE49" i="92"/>
  <c r="AD49" i="92" s="1"/>
  <c r="AE31" i="92"/>
  <c r="AD31" i="92" s="1"/>
  <c r="AE22" i="92"/>
  <c r="AD22" i="92" s="1"/>
  <c r="BI26" i="5"/>
  <c r="BA26" i="5"/>
  <c r="AE52" i="93"/>
  <c r="AD52" i="93" s="1"/>
  <c r="AE25" i="93"/>
  <c r="AD25" i="93" s="1"/>
  <c r="AE43" i="93"/>
  <c r="AD43" i="93" s="1"/>
  <c r="AE34" i="93"/>
  <c r="AD34" i="93" s="1"/>
  <c r="R48" i="94"/>
  <c r="S48" i="94"/>
  <c r="O21" i="102"/>
  <c r="N21" i="102"/>
  <c r="Z24" i="106"/>
  <c r="Z27" i="106"/>
  <c r="Z22" i="106"/>
  <c r="Z25" i="106"/>
  <c r="Z26" i="106"/>
  <c r="Z23" i="106"/>
  <c r="AA49" i="88"/>
  <c r="AA54" i="88"/>
  <c r="AA51" i="88"/>
  <c r="AA52" i="88"/>
  <c r="AA53" i="88"/>
  <c r="BJ54" i="99"/>
  <c r="BB54" i="99"/>
  <c r="AE41" i="9"/>
  <c r="AD41" i="9" s="1"/>
  <c r="AE32" i="9"/>
  <c r="AD32" i="9" s="1"/>
  <c r="AE50" i="9"/>
  <c r="AD50" i="9" s="1"/>
  <c r="AE23" i="9"/>
  <c r="AD23" i="9" s="1"/>
  <c r="F39" i="8"/>
  <c r="G39" i="8"/>
  <c r="Z42" i="7"/>
  <c r="O39" i="7"/>
  <c r="AA42" i="7"/>
  <c r="N39" i="7"/>
  <c r="J42" i="7"/>
  <c r="K42" i="7"/>
  <c r="AE26" i="86"/>
  <c r="AD26" i="86" s="1"/>
  <c r="AE53" i="86"/>
  <c r="AD53" i="86" s="1"/>
  <c r="AE35" i="86"/>
  <c r="AD35" i="86" s="1"/>
  <c r="AE44" i="86"/>
  <c r="AD44" i="86" s="1"/>
  <c r="BH53" i="4"/>
  <c r="AA30" i="10"/>
  <c r="Z30" i="10"/>
  <c r="AE24" i="8"/>
  <c r="AD24" i="8" s="1"/>
  <c r="AE42" i="8"/>
  <c r="AD42" i="8" s="1"/>
  <c r="AE33" i="8"/>
  <c r="AD33" i="8" s="1"/>
  <c r="AE51" i="8"/>
  <c r="AD51" i="8" s="1"/>
  <c r="AE35" i="7"/>
  <c r="AD35" i="7" s="1"/>
  <c r="AE26" i="7"/>
  <c r="AD26" i="7" s="1"/>
  <c r="AE53" i="7"/>
  <c r="AD53" i="7" s="1"/>
  <c r="AE44" i="7"/>
  <c r="AD44" i="7" s="1"/>
  <c r="Z36" i="94"/>
  <c r="Z34" i="94"/>
  <c r="Z33" i="94"/>
  <c r="Z35" i="94"/>
  <c r="Z32" i="94"/>
  <c r="Z31" i="94"/>
  <c r="AE32" i="96"/>
  <c r="AD32" i="96" s="1"/>
  <c r="AE50" i="96"/>
  <c r="AD50" i="96" s="1"/>
  <c r="AE41" i="96"/>
  <c r="AD41" i="96" s="1"/>
  <c r="R41" i="96" s="1"/>
  <c r="AE23" i="96"/>
  <c r="AD23" i="96" s="1"/>
  <c r="Z23" i="96" s="1"/>
  <c r="AZ45" i="4"/>
  <c r="V39" i="96"/>
  <c r="W39" i="96"/>
  <c r="O21" i="96"/>
  <c r="N21" i="96"/>
  <c r="S48" i="99"/>
  <c r="R48" i="99"/>
  <c r="V52" i="99"/>
  <c r="W52" i="99"/>
  <c r="AE33" i="117"/>
  <c r="AD33" i="117" s="1"/>
  <c r="AE24" i="117"/>
  <c r="AD24" i="117" s="1"/>
  <c r="AE42" i="117"/>
  <c r="AD42" i="117" s="1"/>
  <c r="AE51" i="117"/>
  <c r="AD51" i="117" s="1"/>
  <c r="W39" i="9"/>
  <c r="V39" i="9"/>
  <c r="Z44" i="9"/>
  <c r="AA44" i="9"/>
  <c r="BB53" i="93"/>
  <c r="BJ53" i="93"/>
  <c r="BA27" i="106"/>
  <c r="AA31" i="88"/>
  <c r="BK31" i="88" s="1"/>
  <c r="K53" i="89"/>
  <c r="F45" i="101"/>
  <c r="BF23" i="98"/>
  <c r="AX23" i="98"/>
  <c r="BK44" i="108"/>
  <c r="BC44" i="108"/>
  <c r="BC36" i="86"/>
  <c r="BK36" i="86"/>
  <c r="Z33" i="86"/>
  <c r="BH42" i="88"/>
  <c r="AZ42" i="88"/>
  <c r="BB40" i="1"/>
  <c r="BJ40" i="1"/>
  <c r="BJ44" i="1"/>
  <c r="BB44" i="1"/>
  <c r="G50" i="89"/>
  <c r="G49" i="89"/>
  <c r="G54" i="89"/>
  <c r="G53" i="89"/>
  <c r="BI43" i="1"/>
  <c r="J24" i="85"/>
  <c r="J48" i="10"/>
  <c r="K48" i="10"/>
  <c r="G50" i="10"/>
  <c r="F50" i="10"/>
  <c r="BH24" i="4"/>
  <c r="AZ24" i="4"/>
  <c r="BI45" i="90"/>
  <c r="BA45" i="90"/>
  <c r="F31" i="10"/>
  <c r="F35" i="10"/>
  <c r="F33" i="10"/>
  <c r="F34" i="10"/>
  <c r="F36" i="10"/>
  <c r="F32" i="10"/>
  <c r="AA44" i="103"/>
  <c r="AA40" i="103"/>
  <c r="AA42" i="103"/>
  <c r="AA41" i="103"/>
  <c r="AA45" i="103"/>
  <c r="AA43" i="103"/>
  <c r="BK53" i="5"/>
  <c r="BC53" i="5"/>
  <c r="K30" i="91"/>
  <c r="V32" i="91"/>
  <c r="J30" i="91"/>
  <c r="W32" i="91"/>
  <c r="R50" i="90"/>
  <c r="R52" i="90"/>
  <c r="R51" i="90"/>
  <c r="R53" i="90"/>
  <c r="R54" i="90"/>
  <c r="R49" i="90"/>
  <c r="Z22" i="107"/>
  <c r="Z23" i="107"/>
  <c r="Z27" i="107"/>
  <c r="Z25" i="107"/>
  <c r="Z26" i="107"/>
  <c r="O25" i="93"/>
  <c r="O23" i="93"/>
  <c r="O26" i="93"/>
  <c r="O24" i="93"/>
  <c r="O27" i="93"/>
  <c r="S52" i="96"/>
  <c r="S54" i="96"/>
  <c r="S53" i="96"/>
  <c r="S50" i="96"/>
  <c r="S51" i="96"/>
  <c r="S49" i="96"/>
  <c r="BA27" i="117"/>
  <c r="BI27" i="117"/>
  <c r="AZ42" i="90"/>
  <c r="BH42" i="90"/>
  <c r="V43" i="93"/>
  <c r="V42" i="93"/>
  <c r="V40" i="93"/>
  <c r="V44" i="93"/>
  <c r="V45" i="93"/>
  <c r="R21" i="103"/>
  <c r="S21" i="103"/>
  <c r="W33" i="106"/>
  <c r="W36" i="106"/>
  <c r="W35" i="106"/>
  <c r="W34" i="106"/>
  <c r="O48" i="87"/>
  <c r="G51" i="87"/>
  <c r="N48" i="87"/>
  <c r="F51" i="87"/>
  <c r="Z24" i="88"/>
  <c r="Z26" i="88"/>
  <c r="Z22" i="88"/>
  <c r="Z25" i="88"/>
  <c r="Z27" i="88"/>
  <c r="G31" i="1"/>
  <c r="G36" i="1"/>
  <c r="G35" i="1"/>
  <c r="G34" i="1"/>
  <c r="G33" i="1"/>
  <c r="AA27" i="99"/>
  <c r="AA24" i="99"/>
  <c r="AA26" i="99"/>
  <c r="AA22" i="99"/>
  <c r="AA23" i="99"/>
  <c r="AA25" i="99"/>
  <c r="AA52" i="98"/>
  <c r="S48" i="98"/>
  <c r="R48" i="98"/>
  <c r="Z52" i="98"/>
  <c r="G52" i="98"/>
  <c r="F52" i="98"/>
  <c r="BC35" i="104"/>
  <c r="BK35" i="104"/>
  <c r="S48" i="6"/>
  <c r="R48" i="6"/>
  <c r="N52" i="6"/>
  <c r="O52" i="6"/>
  <c r="AA33" i="85"/>
  <c r="O30" i="85"/>
  <c r="Z33" i="85"/>
  <c r="N30" i="85"/>
  <c r="K33" i="85"/>
  <c r="AY33" i="85" s="1"/>
  <c r="R33" i="85"/>
  <c r="S33" i="85"/>
  <c r="AE40" i="108"/>
  <c r="AD40" i="108" s="1"/>
  <c r="AE31" i="108"/>
  <c r="AD31" i="108" s="1"/>
  <c r="AE22" i="108"/>
  <c r="AD22" i="108" s="1"/>
  <c r="AE49" i="108"/>
  <c r="AD49" i="108" s="1"/>
  <c r="R27" i="87"/>
  <c r="R25" i="87"/>
  <c r="R22" i="87"/>
  <c r="R24" i="87"/>
  <c r="R26" i="87"/>
  <c r="Z51" i="105"/>
  <c r="N48" i="105"/>
  <c r="O48" i="105"/>
  <c r="AA51" i="105"/>
  <c r="AE42" i="107"/>
  <c r="AD42" i="107" s="1"/>
  <c r="AE51" i="107"/>
  <c r="AD51" i="107" s="1"/>
  <c r="AE33" i="107"/>
  <c r="AD33" i="107" s="1"/>
  <c r="AE24" i="107"/>
  <c r="AD24" i="107" s="1"/>
  <c r="AA36" i="4"/>
  <c r="AA34" i="4"/>
  <c r="AA35" i="4"/>
  <c r="AA33" i="4"/>
  <c r="AE51" i="94"/>
  <c r="AD51" i="94" s="1"/>
  <c r="AE42" i="94"/>
  <c r="AD42" i="94" s="1"/>
  <c r="AE33" i="94"/>
  <c r="AD33" i="94" s="1"/>
  <c r="AE24" i="94"/>
  <c r="AD24" i="94" s="1"/>
  <c r="AA39" i="8"/>
  <c r="Z39" i="8"/>
  <c r="V48" i="92"/>
  <c r="W48" i="92"/>
  <c r="AE41" i="99"/>
  <c r="AD41" i="99" s="1"/>
  <c r="AE23" i="99"/>
  <c r="AD23" i="99" s="1"/>
  <c r="AE50" i="99"/>
  <c r="AD50" i="99" s="1"/>
  <c r="AE32" i="99"/>
  <c r="AD32" i="99" s="1"/>
  <c r="AE49" i="86"/>
  <c r="AD49" i="86" s="1"/>
  <c r="AE31" i="86"/>
  <c r="AD31" i="86" s="1"/>
  <c r="AE40" i="86"/>
  <c r="AD40" i="86" s="1"/>
  <c r="AE22" i="86"/>
  <c r="AD22" i="86" s="1"/>
  <c r="AE31" i="5"/>
  <c r="AD31" i="5" s="1"/>
  <c r="AE40" i="5"/>
  <c r="AD40" i="5" s="1"/>
  <c r="W40" i="5" s="1"/>
  <c r="AE49" i="5"/>
  <c r="AD49" i="5" s="1"/>
  <c r="AE22" i="5"/>
  <c r="AD22" i="5" s="1"/>
  <c r="BG26" i="89"/>
  <c r="AY26" i="89"/>
  <c r="BJ35" i="99"/>
  <c r="BB35" i="99"/>
  <c r="BC24" i="1"/>
  <c r="BK24" i="1"/>
  <c r="AA34" i="107"/>
  <c r="R30" i="107"/>
  <c r="Z34" i="107"/>
  <c r="S30" i="107"/>
  <c r="BK53" i="93"/>
  <c r="BC53" i="93"/>
  <c r="Z54" i="103"/>
  <c r="Z53" i="103"/>
  <c r="Z49" i="103"/>
  <c r="Z52" i="103"/>
  <c r="Z51" i="103"/>
  <c r="BK44" i="5"/>
  <c r="BC44" i="5"/>
  <c r="BC34" i="96"/>
  <c r="BK34" i="96"/>
  <c r="R21" i="105"/>
  <c r="AA25" i="105"/>
  <c r="S21" i="105"/>
  <c r="Z25" i="105"/>
  <c r="V21" i="97"/>
  <c r="W21" i="97"/>
  <c r="AA26" i="97"/>
  <c r="Z26" i="97"/>
  <c r="N30" i="101"/>
  <c r="O30" i="101"/>
  <c r="G33" i="101"/>
  <c r="F33" i="101"/>
  <c r="W41" i="106"/>
  <c r="W43" i="106"/>
  <c r="W40" i="106"/>
  <c r="W45" i="106"/>
  <c r="W44" i="106"/>
  <c r="Z45" i="87"/>
  <c r="Z43" i="87"/>
  <c r="Z40" i="87"/>
  <c r="Z42" i="87"/>
  <c r="Z44" i="87"/>
  <c r="V48" i="88"/>
  <c r="W48" i="88"/>
  <c r="V22" i="103"/>
  <c r="V26" i="103"/>
  <c r="V24" i="103"/>
  <c r="V23" i="103"/>
  <c r="V27" i="103"/>
  <c r="V25" i="103"/>
  <c r="V44" i="95"/>
  <c r="V43" i="95"/>
  <c r="V42" i="95"/>
  <c r="V45" i="95"/>
  <c r="BC34" i="5"/>
  <c r="BK34" i="5"/>
  <c r="AE34" i="91"/>
  <c r="AD34" i="91" s="1"/>
  <c r="AE25" i="91"/>
  <c r="AD25" i="91" s="1"/>
  <c r="AE43" i="91"/>
  <c r="AD43" i="91" s="1"/>
  <c r="AE52" i="91"/>
  <c r="AD52" i="91" s="1"/>
  <c r="Z53" i="96"/>
  <c r="V45" i="4"/>
  <c r="V44" i="4"/>
  <c r="V43" i="4"/>
  <c r="V42" i="4"/>
  <c r="S39" i="8"/>
  <c r="R39" i="8"/>
  <c r="S33" i="87"/>
  <c r="BI33" i="87" s="1"/>
  <c r="V21" i="89"/>
  <c r="W21" i="89"/>
  <c r="AA26" i="89"/>
  <c r="Z26" i="89"/>
  <c r="K39" i="97"/>
  <c r="J39" i="97"/>
  <c r="Z41" i="97"/>
  <c r="AA41" i="97"/>
  <c r="W21" i="101"/>
  <c r="F26" i="101"/>
  <c r="G26" i="101"/>
  <c r="V21" i="101"/>
  <c r="F21" i="88"/>
  <c r="G21" i="88"/>
  <c r="R48" i="7"/>
  <c r="S48" i="7"/>
  <c r="K52" i="7"/>
  <c r="J52" i="7"/>
  <c r="V39" i="107"/>
  <c r="W39" i="107"/>
  <c r="W39" i="100"/>
  <c r="V39" i="100"/>
  <c r="O39" i="103"/>
  <c r="N39" i="103"/>
  <c r="W42" i="103"/>
  <c r="V42" i="103"/>
  <c r="K48" i="8"/>
  <c r="J48" i="8"/>
  <c r="F48" i="94"/>
  <c r="G48" i="94"/>
  <c r="G48" i="96"/>
  <c r="F48" i="96"/>
  <c r="W48" i="85"/>
  <c r="V48" i="85"/>
  <c r="K53" i="85"/>
  <c r="R53" i="85"/>
  <c r="J53" i="85"/>
  <c r="S53" i="85"/>
  <c r="AA53" i="85"/>
  <c r="BK53" i="85" s="1"/>
  <c r="V39" i="94"/>
  <c r="AA44" i="94"/>
  <c r="W39" i="94"/>
  <c r="Z44" i="94"/>
  <c r="R21" i="97"/>
  <c r="S21" i="97"/>
  <c r="AA25" i="97"/>
  <c r="Z25" i="97"/>
  <c r="G53" i="102"/>
  <c r="G50" i="102"/>
  <c r="G52" i="102"/>
  <c r="G54" i="102"/>
  <c r="G51" i="102"/>
  <c r="G49" i="102"/>
  <c r="BI45" i="4"/>
  <c r="BA45" i="4"/>
  <c r="AY51" i="90"/>
  <c r="BG51" i="90"/>
  <c r="BC23" i="108"/>
  <c r="F24" i="89"/>
  <c r="F23" i="89"/>
  <c r="F22" i="89"/>
  <c r="F26" i="89"/>
  <c r="F27" i="89"/>
  <c r="BH36" i="4"/>
  <c r="AZ36" i="4"/>
  <c r="BC35" i="6"/>
  <c r="BK35" i="6"/>
  <c r="F21" i="91"/>
  <c r="G21" i="91"/>
  <c r="AA22" i="91"/>
  <c r="Z22" i="91"/>
  <c r="W22" i="91"/>
  <c r="V48" i="90"/>
  <c r="AA53" i="90"/>
  <c r="W48" i="90"/>
  <c r="Z53" i="90"/>
  <c r="W24" i="5"/>
  <c r="W23" i="5"/>
  <c r="W25" i="5"/>
  <c r="W27" i="5"/>
  <c r="W26" i="5"/>
  <c r="W22" i="5"/>
  <c r="BC35" i="91"/>
  <c r="BK35" i="91"/>
  <c r="V31" i="95"/>
  <c r="V36" i="95"/>
  <c r="V35" i="95"/>
  <c r="V34" i="95"/>
  <c r="V32" i="95"/>
  <c r="V33" i="95"/>
  <c r="AE33" i="9"/>
  <c r="AD33" i="9" s="1"/>
  <c r="AE51" i="9"/>
  <c r="AD51" i="9" s="1"/>
  <c r="AE42" i="9"/>
  <c r="AD42" i="9" s="1"/>
  <c r="AE24" i="9"/>
  <c r="AD24" i="9" s="1"/>
  <c r="F21" i="103"/>
  <c r="G21" i="103"/>
  <c r="BK36" i="88"/>
  <c r="BC36" i="88"/>
  <c r="G41" i="89"/>
  <c r="G40" i="89"/>
  <c r="G44" i="89"/>
  <c r="G43" i="89"/>
  <c r="G42" i="89"/>
  <c r="G45" i="89"/>
  <c r="Z53" i="6"/>
  <c r="AY26" i="90"/>
  <c r="BC52" i="4"/>
  <c r="BK52" i="4"/>
  <c r="BK50" i="7"/>
  <c r="BC50" i="7"/>
  <c r="AY36" i="117"/>
  <c r="BG36" i="117"/>
  <c r="S48" i="101"/>
  <c r="R48" i="101"/>
  <c r="F52" i="101"/>
  <c r="G52" i="101"/>
  <c r="K21" i="108"/>
  <c r="J21" i="108"/>
  <c r="G30" i="117"/>
  <c r="R31" i="117"/>
  <c r="Y31" i="117"/>
  <c r="W31" i="117"/>
  <c r="J31" i="117"/>
  <c r="T31" i="117"/>
  <c r="K31" i="117"/>
  <c r="F30" i="117"/>
  <c r="AA31" i="117"/>
  <c r="V39" i="8"/>
  <c r="W39" i="8"/>
  <c r="F39" i="97"/>
  <c r="G39" i="97"/>
  <c r="Z40" i="97"/>
  <c r="AA40" i="97"/>
  <c r="F42" i="102"/>
  <c r="F40" i="102"/>
  <c r="F41" i="102"/>
  <c r="F44" i="102"/>
  <c r="F43" i="102"/>
  <c r="F45" i="102"/>
  <c r="AY33" i="7"/>
  <c r="BG33" i="7"/>
  <c r="BI52" i="1"/>
  <c r="BA52" i="1"/>
  <c r="BC53" i="108"/>
  <c r="BK53" i="108"/>
  <c r="V39" i="105"/>
  <c r="W39" i="105"/>
  <c r="Z44" i="105"/>
  <c r="AA44" i="105"/>
  <c r="BC33" i="1"/>
  <c r="BK33" i="1"/>
  <c r="BK45" i="91"/>
  <c r="BC45" i="91"/>
  <c r="BH26" i="1"/>
  <c r="K34" i="98"/>
  <c r="K32" i="98"/>
  <c r="K31" i="98"/>
  <c r="K36" i="98"/>
  <c r="N33" i="6"/>
  <c r="N35" i="6"/>
  <c r="N36" i="6"/>
  <c r="N32" i="6"/>
  <c r="N34" i="6"/>
  <c r="BC34" i="90"/>
  <c r="BK34" i="90"/>
  <c r="V45" i="108"/>
  <c r="V41" i="108"/>
  <c r="V42" i="108"/>
  <c r="V44" i="108"/>
  <c r="Z21" i="102"/>
  <c r="AA21" i="102"/>
  <c r="J48" i="6"/>
  <c r="K48" i="6"/>
  <c r="O50" i="6"/>
  <c r="N50" i="6"/>
  <c r="BI27" i="5"/>
  <c r="BA27" i="5"/>
  <c r="V36" i="93"/>
  <c r="V33" i="93"/>
  <c r="V31" i="93"/>
  <c r="V34" i="93"/>
  <c r="V35" i="93"/>
  <c r="V32" i="93"/>
  <c r="AE52" i="100"/>
  <c r="AD52" i="100" s="1"/>
  <c r="AE43" i="100"/>
  <c r="AD43" i="100" s="1"/>
  <c r="AE34" i="100"/>
  <c r="AD34" i="100" s="1"/>
  <c r="AE25" i="100"/>
  <c r="AD25" i="100" s="1"/>
  <c r="S52" i="5"/>
  <c r="S53" i="5"/>
  <c r="S54" i="5"/>
  <c r="S51" i="5"/>
  <c r="V54" i="4"/>
  <c r="V53" i="4"/>
  <c r="V51" i="4"/>
  <c r="V52" i="4"/>
  <c r="Z35" i="96"/>
  <c r="V30" i="96"/>
  <c r="W30" i="96"/>
  <c r="AA35" i="96"/>
  <c r="R39" i="99"/>
  <c r="V43" i="99"/>
  <c r="W43" i="99"/>
  <c r="AA43" i="99"/>
  <c r="Z43" i="99"/>
  <c r="S39" i="99"/>
  <c r="K43" i="94"/>
  <c r="AX25" i="98"/>
  <c r="AZ44" i="88"/>
  <c r="BH44" i="88"/>
  <c r="J39" i="10"/>
  <c r="K39" i="10"/>
  <c r="F41" i="10"/>
  <c r="G41" i="10"/>
  <c r="BA42" i="90"/>
  <c r="BI42" i="90"/>
  <c r="AA53" i="95"/>
  <c r="AA50" i="95"/>
  <c r="AA54" i="95"/>
  <c r="AA51" i="95"/>
  <c r="J21" i="91"/>
  <c r="Z23" i="91"/>
  <c r="AA23" i="91"/>
  <c r="K21" i="91"/>
  <c r="W23" i="91"/>
  <c r="BB23" i="91" s="1"/>
  <c r="AA36" i="9"/>
  <c r="AA32" i="9"/>
  <c r="AA35" i="9"/>
  <c r="AA33" i="9"/>
  <c r="AA31" i="9"/>
  <c r="AZ44" i="90"/>
  <c r="BH44" i="90"/>
  <c r="R30" i="103"/>
  <c r="S30" i="103"/>
  <c r="Z34" i="103"/>
  <c r="AA34" i="103"/>
  <c r="Z54" i="106"/>
  <c r="Z51" i="106"/>
  <c r="Z49" i="106"/>
  <c r="Z52" i="106"/>
  <c r="Z53" i="106"/>
  <c r="N39" i="87"/>
  <c r="O39" i="87"/>
  <c r="G27" i="87"/>
  <c r="G25" i="87"/>
  <c r="G24" i="87"/>
  <c r="G26" i="87"/>
  <c r="G22" i="87"/>
  <c r="G23" i="87"/>
  <c r="V32" i="103"/>
  <c r="V36" i="103"/>
  <c r="V33" i="103"/>
  <c r="V34" i="103"/>
  <c r="V31" i="103"/>
  <c r="V35" i="103"/>
  <c r="W26" i="95"/>
  <c r="W24" i="95"/>
  <c r="W22" i="95"/>
  <c r="W27" i="95"/>
  <c r="W23" i="95"/>
  <c r="BC36" i="104"/>
  <c r="BK36" i="104"/>
  <c r="N48" i="85"/>
  <c r="O48" i="85"/>
  <c r="AA51" i="85"/>
  <c r="BK51" i="85" s="1"/>
  <c r="S51" i="85"/>
  <c r="J51" i="85"/>
  <c r="R51" i="85"/>
  <c r="K51" i="85"/>
  <c r="V26" i="4"/>
  <c r="V27" i="4"/>
  <c r="V25" i="4"/>
  <c r="V24" i="4"/>
  <c r="AA54" i="94"/>
  <c r="AA52" i="94"/>
  <c r="AA53" i="94"/>
  <c r="AA51" i="94"/>
  <c r="AA49" i="94"/>
  <c r="AA50" i="94"/>
  <c r="N21" i="105"/>
  <c r="O21" i="105"/>
  <c r="Z24" i="105"/>
  <c r="AA24" i="105"/>
  <c r="AA27" i="96"/>
  <c r="AA26" i="96"/>
  <c r="AA25" i="96"/>
  <c r="AA24" i="96"/>
  <c r="AA22" i="96"/>
  <c r="O51" i="90"/>
  <c r="O49" i="90"/>
  <c r="O53" i="90"/>
  <c r="O54" i="90"/>
  <c r="O52" i="90"/>
  <c r="O50" i="90"/>
  <c r="AE49" i="6"/>
  <c r="AD49" i="6" s="1"/>
  <c r="AE40" i="6"/>
  <c r="AD40" i="6" s="1"/>
  <c r="AE31" i="6"/>
  <c r="AD31" i="6" s="1"/>
  <c r="O31" i="6" s="1"/>
  <c r="AE22" i="6"/>
  <c r="AD22" i="6" s="1"/>
  <c r="AE32" i="88"/>
  <c r="AD32" i="88" s="1"/>
  <c r="AE50" i="88"/>
  <c r="AD50" i="88" s="1"/>
  <c r="AE23" i="88"/>
  <c r="AD23" i="88" s="1"/>
  <c r="AE41" i="88"/>
  <c r="AD41" i="88" s="1"/>
  <c r="BG23" i="89"/>
  <c r="AY23" i="89"/>
  <c r="BB36" i="99"/>
  <c r="BJ36" i="99"/>
  <c r="BK25" i="1"/>
  <c r="BC25" i="1"/>
  <c r="BC22" i="1"/>
  <c r="BK22" i="1"/>
  <c r="G27" i="10"/>
  <c r="G22" i="10"/>
  <c r="G25" i="10"/>
  <c r="G23" i="10"/>
  <c r="G24" i="10"/>
  <c r="Z45" i="107"/>
  <c r="Z42" i="107"/>
  <c r="Z44" i="107"/>
  <c r="Z43" i="107"/>
  <c r="Z40" i="107"/>
  <c r="BI44" i="106"/>
  <c r="BA44" i="106"/>
  <c r="V39" i="88"/>
  <c r="W39" i="88"/>
  <c r="AA44" i="88"/>
  <c r="Z44" i="88"/>
  <c r="F52" i="1"/>
  <c r="F49" i="1"/>
  <c r="F51" i="1"/>
  <c r="F54" i="1"/>
  <c r="F53" i="1"/>
  <c r="BC54" i="91"/>
  <c r="BK54" i="91"/>
  <c r="V48" i="94"/>
  <c r="W48" i="94"/>
  <c r="BG41" i="98"/>
  <c r="AY41" i="98"/>
  <c r="F50" i="102"/>
  <c r="F54" i="102"/>
  <c r="F49" i="102"/>
  <c r="F51" i="102"/>
  <c r="F52" i="102"/>
  <c r="F53" i="102"/>
  <c r="F24" i="102"/>
  <c r="F22" i="102"/>
  <c r="F23" i="102"/>
  <c r="F25" i="102"/>
  <c r="F27" i="102"/>
  <c r="J53" i="90"/>
  <c r="BG52" i="90"/>
  <c r="AY52" i="90"/>
  <c r="K33" i="7"/>
  <c r="BC27" i="108"/>
  <c r="BK27" i="108"/>
  <c r="BG34" i="85"/>
  <c r="AY34" i="85"/>
  <c r="J43" i="94"/>
  <c r="AY45" i="94"/>
  <c r="BG45" i="94"/>
  <c r="BK32" i="7"/>
  <c r="BC32" i="7"/>
  <c r="W30" i="6"/>
  <c r="V30" i="6"/>
  <c r="V22" i="91"/>
  <c r="BB26" i="91"/>
  <c r="BJ26" i="91"/>
  <c r="BF31" i="98"/>
  <c r="AX31" i="98"/>
  <c r="BJ53" i="103"/>
  <c r="BB53" i="103"/>
  <c r="BJ49" i="103"/>
  <c r="BB49" i="103"/>
  <c r="BI31" i="10"/>
  <c r="BA31" i="10"/>
  <c r="AZ53" i="1"/>
  <c r="BH53" i="1"/>
  <c r="AZ54" i="1"/>
  <c r="BH54" i="1"/>
  <c r="V33" i="1"/>
  <c r="V34" i="1"/>
  <c r="V36" i="1"/>
  <c r="V31" i="1"/>
  <c r="V35" i="1"/>
  <c r="Z32" i="6"/>
  <c r="AX50" i="98"/>
  <c r="BF50" i="98"/>
  <c r="BC50" i="98"/>
  <c r="BK50" i="98"/>
  <c r="BC42" i="6"/>
  <c r="BK42" i="6"/>
  <c r="G30" i="91"/>
  <c r="F30" i="91"/>
  <c r="V31" i="91"/>
  <c r="W31" i="91"/>
  <c r="Z26" i="103"/>
  <c r="Z22" i="103"/>
  <c r="Z27" i="103"/>
  <c r="Z25" i="103"/>
  <c r="Z23" i="103"/>
  <c r="Z24" i="103"/>
  <c r="V39" i="90"/>
  <c r="W39" i="90"/>
  <c r="AA44" i="90"/>
  <c r="Z44" i="90"/>
  <c r="W26" i="108"/>
  <c r="W27" i="108"/>
  <c r="W23" i="108"/>
  <c r="W22" i="108"/>
  <c r="W25" i="108"/>
  <c r="S45" i="96"/>
  <c r="S44" i="96"/>
  <c r="S43" i="96"/>
  <c r="S42" i="96"/>
  <c r="S41" i="96"/>
  <c r="S40" i="96"/>
  <c r="AA30" i="101"/>
  <c r="Z30" i="101"/>
  <c r="G36" i="101"/>
  <c r="F36" i="101"/>
  <c r="R39" i="102"/>
  <c r="S39" i="102"/>
  <c r="AA54" i="87"/>
  <c r="AA52" i="87"/>
  <c r="AA53" i="87"/>
  <c r="AA49" i="87"/>
  <c r="AA51" i="87"/>
  <c r="AA50" i="87"/>
  <c r="BC52" i="85"/>
  <c r="BK52" i="85"/>
  <c r="BC53" i="85"/>
  <c r="G21" i="99"/>
  <c r="F21" i="99"/>
  <c r="BC32" i="91"/>
  <c r="BK32" i="91"/>
  <c r="BC36" i="91"/>
  <c r="BK36" i="91"/>
  <c r="AA22" i="94"/>
  <c r="AA25" i="94"/>
  <c r="AA50" i="91"/>
  <c r="BK25" i="4"/>
  <c r="BC25" i="4"/>
  <c r="BK26" i="4"/>
  <c r="BC26" i="4"/>
  <c r="Z39" i="92"/>
  <c r="AA39" i="92"/>
  <c r="R39" i="92"/>
  <c r="S39" i="92"/>
  <c r="S41" i="87"/>
  <c r="S45" i="87"/>
  <c r="S40" i="87"/>
  <c r="S43" i="87"/>
  <c r="S42" i="87"/>
  <c r="S44" i="87"/>
  <c r="BA45" i="85"/>
  <c r="BI45" i="85"/>
  <c r="AA45" i="85"/>
  <c r="AA44" i="85"/>
  <c r="AA43" i="85"/>
  <c r="AA41" i="85"/>
  <c r="AA42" i="85"/>
  <c r="BI34" i="87"/>
  <c r="BA34" i="87"/>
  <c r="AE40" i="4"/>
  <c r="AD40" i="4" s="1"/>
  <c r="AE49" i="4"/>
  <c r="AD49" i="4" s="1"/>
  <c r="AE31" i="4"/>
  <c r="AD31" i="4" s="1"/>
  <c r="AA31" i="4" s="1"/>
  <c r="AE22" i="4"/>
  <c r="AD22" i="4" s="1"/>
  <c r="G48" i="103"/>
  <c r="F48" i="103"/>
  <c r="AE43" i="89"/>
  <c r="AD43" i="89" s="1"/>
  <c r="AE52" i="89"/>
  <c r="AD52" i="89" s="1"/>
  <c r="F52" i="89" s="1"/>
  <c r="AE25" i="89"/>
  <c r="AD25" i="89" s="1"/>
  <c r="AE34" i="89"/>
  <c r="AD34" i="89" s="1"/>
  <c r="J44" i="90"/>
  <c r="BG41" i="90"/>
  <c r="AY41" i="90"/>
  <c r="AY50" i="89"/>
  <c r="BG50" i="89"/>
  <c r="AY54" i="89"/>
  <c r="BG54" i="89"/>
  <c r="AY49" i="94"/>
  <c r="BG49" i="94"/>
  <c r="N30" i="104"/>
  <c r="O30" i="104"/>
  <c r="V33" i="104"/>
  <c r="W33" i="104"/>
  <c r="BK51" i="6"/>
  <c r="BC51" i="6"/>
  <c r="AY23" i="90"/>
  <c r="BG23" i="90"/>
  <c r="BC51" i="4"/>
  <c r="BK51" i="4"/>
  <c r="BC53" i="4"/>
  <c r="BK53" i="4"/>
  <c r="Z26" i="95"/>
  <c r="Z24" i="95"/>
  <c r="Z22" i="95"/>
  <c r="Z23" i="95"/>
  <c r="Z27" i="95"/>
  <c r="BK51" i="7"/>
  <c r="BC51" i="7"/>
  <c r="AA53" i="9"/>
  <c r="AA49" i="9"/>
  <c r="AA50" i="9"/>
  <c r="AA52" i="9"/>
  <c r="AA54" i="9"/>
  <c r="BK26" i="104"/>
  <c r="BC26" i="104"/>
  <c r="BK27" i="104"/>
  <c r="BC27" i="104"/>
  <c r="BK36" i="117"/>
  <c r="BC36" i="117"/>
  <c r="AA39" i="100"/>
  <c r="Z39" i="100"/>
  <c r="R39" i="101"/>
  <c r="S39" i="101"/>
  <c r="AA45" i="106"/>
  <c r="AA42" i="106"/>
  <c r="AA44" i="106"/>
  <c r="AA43" i="106"/>
  <c r="AA41" i="106"/>
  <c r="G41" i="87"/>
  <c r="G42" i="87"/>
  <c r="G43" i="87"/>
  <c r="G45" i="87"/>
  <c r="G40" i="87"/>
  <c r="G44" i="87"/>
  <c r="K48" i="108"/>
  <c r="J48" i="108"/>
  <c r="V50" i="108"/>
  <c r="W50" i="108"/>
  <c r="BK23" i="94"/>
  <c r="BC23" i="94"/>
  <c r="BK27" i="94"/>
  <c r="BC27" i="94"/>
  <c r="N21" i="95"/>
  <c r="O21" i="95"/>
  <c r="Y22" i="117"/>
  <c r="W22" i="117"/>
  <c r="T22" i="117"/>
  <c r="R22" i="117"/>
  <c r="F21" i="117"/>
  <c r="G21" i="117"/>
  <c r="AA22" i="117"/>
  <c r="K22" i="117"/>
  <c r="J22" i="117"/>
  <c r="W21" i="8"/>
  <c r="V21" i="8"/>
  <c r="S52" i="87"/>
  <c r="S54" i="87"/>
  <c r="S49" i="87"/>
  <c r="S51" i="87"/>
  <c r="S53" i="87"/>
  <c r="G21" i="97"/>
  <c r="F21" i="97"/>
  <c r="Z22" i="97"/>
  <c r="AA22" i="97"/>
  <c r="AE43" i="104"/>
  <c r="AD43" i="104" s="1"/>
  <c r="AE34" i="104"/>
  <c r="AD34" i="104" s="1"/>
  <c r="AE52" i="104"/>
  <c r="AD52" i="104" s="1"/>
  <c r="AE25" i="104"/>
  <c r="AD25" i="104" s="1"/>
  <c r="Z26" i="85"/>
  <c r="Z24" i="85"/>
  <c r="Z27" i="85"/>
  <c r="Z23" i="85"/>
  <c r="Z22" i="85"/>
  <c r="Z25" i="85"/>
  <c r="AA45" i="96"/>
  <c r="AA44" i="96"/>
  <c r="AA41" i="96"/>
  <c r="AA42" i="96"/>
  <c r="AA40" i="96"/>
  <c r="AA43" i="96"/>
  <c r="BC33" i="90"/>
  <c r="BK33" i="90"/>
  <c r="AE41" i="87"/>
  <c r="AD41" i="87" s="1"/>
  <c r="AE23" i="87"/>
  <c r="AD23" i="87" s="1"/>
  <c r="AE32" i="87"/>
  <c r="AD32" i="87" s="1"/>
  <c r="AE50" i="87"/>
  <c r="AD50" i="87" s="1"/>
  <c r="G40" i="102"/>
  <c r="G44" i="102"/>
  <c r="G45" i="102"/>
  <c r="G43" i="102"/>
  <c r="G42" i="102"/>
  <c r="G41" i="102"/>
  <c r="BC45" i="95"/>
  <c r="BK45" i="95"/>
  <c r="BA49" i="1"/>
  <c r="BI49" i="1"/>
  <c r="BA40" i="10"/>
  <c r="BI40" i="10"/>
  <c r="BK54" i="108"/>
  <c r="BC54" i="108"/>
  <c r="O39" i="5"/>
  <c r="AA42" i="5"/>
  <c r="N39" i="5"/>
  <c r="Z42" i="5"/>
  <c r="G43" i="101"/>
  <c r="BC24" i="90"/>
  <c r="BK24" i="90"/>
  <c r="Z26" i="90"/>
  <c r="V21" i="105"/>
  <c r="Z26" i="105"/>
  <c r="AA26" i="105"/>
  <c r="W21" i="105"/>
  <c r="G34" i="98"/>
  <c r="BF34" i="98" s="1"/>
  <c r="BC35" i="89"/>
  <c r="BK35" i="89"/>
  <c r="BK31" i="89"/>
  <c r="BC31" i="89"/>
  <c r="BK34" i="1"/>
  <c r="BC34" i="1"/>
  <c r="S44" i="90"/>
  <c r="BK44" i="91"/>
  <c r="BC44" i="91"/>
  <c r="W26" i="1"/>
  <c r="W24" i="1"/>
  <c r="W25" i="1"/>
  <c r="W22" i="1"/>
  <c r="W27" i="1"/>
  <c r="V22" i="1"/>
  <c r="V25" i="1"/>
  <c r="V24" i="1"/>
  <c r="V26" i="1"/>
  <c r="V27" i="1"/>
  <c r="BK32" i="98"/>
  <c r="BC32" i="98"/>
  <c r="AA33" i="95"/>
  <c r="AA32" i="95"/>
  <c r="AA36" i="95"/>
  <c r="AA35" i="95"/>
  <c r="AA31" i="95"/>
  <c r="AA23" i="93"/>
  <c r="AA24" i="93"/>
  <c r="AA27" i="93"/>
  <c r="AA26" i="93"/>
  <c r="AA22" i="93"/>
  <c r="AA25" i="93"/>
  <c r="S51" i="10"/>
  <c r="S50" i="10"/>
  <c r="S49" i="10"/>
  <c r="S54" i="10"/>
  <c r="S52" i="10"/>
  <c r="W22" i="99"/>
  <c r="BJ22" i="99" s="1"/>
  <c r="BG34" i="90"/>
  <c r="AY34" i="90"/>
  <c r="R34" i="90"/>
  <c r="R35" i="90"/>
  <c r="R32" i="90"/>
  <c r="R36" i="90"/>
  <c r="R33" i="90"/>
  <c r="R31" i="90"/>
  <c r="Z39" i="102"/>
  <c r="AA39" i="102"/>
  <c r="AE34" i="108"/>
  <c r="AD34" i="108" s="1"/>
  <c r="AE43" i="108"/>
  <c r="AD43" i="108" s="1"/>
  <c r="AE52" i="108"/>
  <c r="AD52" i="108" s="1"/>
  <c r="AE25" i="108"/>
  <c r="AD25" i="108" s="1"/>
  <c r="K39" i="6"/>
  <c r="Z41" i="6"/>
  <c r="AA41" i="6"/>
  <c r="J39" i="6"/>
  <c r="O48" i="86"/>
  <c r="N48" i="86"/>
  <c r="Z51" i="86"/>
  <c r="AA51" i="86"/>
  <c r="S30" i="94"/>
  <c r="R30" i="94"/>
  <c r="K34" i="94"/>
  <c r="J34" i="94"/>
  <c r="N39" i="102"/>
  <c r="O39" i="102"/>
  <c r="Z51" i="88"/>
  <c r="Z54" i="88"/>
  <c r="Z50" i="88"/>
  <c r="Z52" i="88"/>
  <c r="Z49" i="88"/>
  <c r="Z53" i="88"/>
  <c r="AA54" i="99"/>
  <c r="AA52" i="99"/>
  <c r="AA50" i="99"/>
  <c r="AA49" i="99"/>
  <c r="AA53" i="99"/>
  <c r="AA33" i="104"/>
  <c r="F21" i="8"/>
  <c r="G21" i="8"/>
  <c r="O48" i="7"/>
  <c r="N48" i="7"/>
  <c r="J51" i="7"/>
  <c r="K51" i="7"/>
  <c r="AE23" i="4"/>
  <c r="AD23" i="4" s="1"/>
  <c r="AE41" i="4"/>
  <c r="AD41" i="4" s="1"/>
  <c r="Z41" i="4" s="1"/>
  <c r="AE32" i="4"/>
  <c r="AD32" i="4" s="1"/>
  <c r="AE50" i="4"/>
  <c r="AD50" i="4" s="1"/>
  <c r="AE43" i="86"/>
  <c r="AD43" i="86" s="1"/>
  <c r="AE25" i="86"/>
  <c r="AD25" i="86" s="1"/>
  <c r="AE34" i="86"/>
  <c r="AD34" i="86" s="1"/>
  <c r="AE52" i="86"/>
  <c r="AD52" i="86" s="1"/>
  <c r="AA54" i="104"/>
  <c r="AA52" i="104"/>
  <c r="AA49" i="104"/>
  <c r="AA53" i="104"/>
  <c r="AA51" i="104"/>
  <c r="Z39" i="10"/>
  <c r="AA39" i="10"/>
  <c r="G45" i="10"/>
  <c r="F45" i="10"/>
  <c r="AY36" i="94"/>
  <c r="BG36" i="94"/>
  <c r="Z45" i="4"/>
  <c r="Z44" i="4"/>
  <c r="Z42" i="4"/>
  <c r="Z43" i="4"/>
  <c r="W21" i="96"/>
  <c r="V21" i="96"/>
  <c r="AE53" i="98"/>
  <c r="AD53" i="98" s="1"/>
  <c r="AE35" i="98"/>
  <c r="AD35" i="98" s="1"/>
  <c r="AE44" i="98"/>
  <c r="AD44" i="98" s="1"/>
  <c r="AE26" i="98"/>
  <c r="AD26" i="98" s="1"/>
  <c r="O48" i="96"/>
  <c r="N48" i="96"/>
  <c r="R30" i="99"/>
  <c r="S30" i="99"/>
  <c r="Z34" i="99"/>
  <c r="AA34" i="99"/>
  <c r="AE23" i="92"/>
  <c r="AD23" i="92" s="1"/>
  <c r="AE41" i="92"/>
  <c r="AD41" i="92" s="1"/>
  <c r="AE50" i="92"/>
  <c r="AD50" i="92" s="1"/>
  <c r="AE32" i="92"/>
  <c r="AD32" i="92" s="1"/>
  <c r="V21" i="9"/>
  <c r="AA26" i="9"/>
  <c r="W21" i="9"/>
  <c r="Z26" i="9"/>
  <c r="BI35" i="106"/>
  <c r="BA35" i="106"/>
  <c r="BJ54" i="93"/>
  <c r="BB54" i="93"/>
  <c r="F44" i="101"/>
  <c r="AX22" i="98"/>
  <c r="BF22" i="98"/>
  <c r="BC45" i="108"/>
  <c r="BK45" i="108"/>
  <c r="N40" i="88"/>
  <c r="BJ45" i="1"/>
  <c r="BB45" i="1"/>
  <c r="W31" i="99"/>
  <c r="BG26" i="85"/>
  <c r="AY26" i="85"/>
  <c r="J21" i="10"/>
  <c r="K21" i="10"/>
  <c r="BH26" i="4"/>
  <c r="AZ26" i="4"/>
  <c r="BH27" i="4"/>
  <c r="AZ27" i="4"/>
  <c r="R44" i="90"/>
  <c r="AA40" i="91"/>
  <c r="V53" i="1"/>
  <c r="V54" i="1"/>
  <c r="V49" i="1"/>
  <c r="V52" i="1"/>
  <c r="V51" i="1"/>
  <c r="Z53" i="95"/>
  <c r="Z50" i="95"/>
  <c r="Z54" i="95"/>
  <c r="Z51" i="95"/>
  <c r="Z49" i="95"/>
  <c r="Z44" i="103"/>
  <c r="Z43" i="103"/>
  <c r="Z40" i="103"/>
  <c r="Z42" i="103"/>
  <c r="Z45" i="103"/>
  <c r="BB27" i="99"/>
  <c r="BJ27" i="99"/>
  <c r="V49" i="5"/>
  <c r="V53" i="5"/>
  <c r="V51" i="5"/>
  <c r="V54" i="5"/>
  <c r="V52" i="5"/>
  <c r="V50" i="5"/>
  <c r="K39" i="91"/>
  <c r="J39" i="91"/>
  <c r="V41" i="91"/>
  <c r="W41" i="91"/>
  <c r="BK52" i="90"/>
  <c r="BC52" i="90"/>
  <c r="Z34" i="9"/>
  <c r="Z36" i="9"/>
  <c r="Z33" i="9"/>
  <c r="Z32" i="9"/>
  <c r="Z31" i="9"/>
  <c r="Z35" i="9"/>
  <c r="BA26" i="117"/>
  <c r="BI26" i="117"/>
  <c r="BC26" i="117"/>
  <c r="BK26" i="117"/>
  <c r="BC27" i="117"/>
  <c r="BK27" i="117"/>
  <c r="AE24" i="97"/>
  <c r="AD24" i="97" s="1"/>
  <c r="AE51" i="97"/>
  <c r="AD51" i="97" s="1"/>
  <c r="AE33" i="97"/>
  <c r="AD33" i="97" s="1"/>
  <c r="AE42" i="97"/>
  <c r="AD42" i="97" s="1"/>
  <c r="AZ41" i="90"/>
  <c r="BH41" i="90"/>
  <c r="AE49" i="85"/>
  <c r="AD49" i="85" s="1"/>
  <c r="AE31" i="85"/>
  <c r="AD31" i="85" s="1"/>
  <c r="AE40" i="85"/>
  <c r="AD40" i="85" s="1"/>
  <c r="AE22" i="85"/>
  <c r="AD22" i="85" s="1"/>
  <c r="AA22" i="85" s="1"/>
  <c r="W42" i="93"/>
  <c r="W40" i="93"/>
  <c r="W44" i="93"/>
  <c r="W41" i="93"/>
  <c r="W43" i="93"/>
  <c r="W45" i="93"/>
  <c r="S48" i="103"/>
  <c r="R48" i="103"/>
  <c r="BB54" i="106"/>
  <c r="BJ54" i="106"/>
  <c r="AA54" i="106"/>
  <c r="AA51" i="106"/>
  <c r="AA53" i="106"/>
  <c r="AA50" i="106"/>
  <c r="AA49" i="106"/>
  <c r="AA52" i="106"/>
  <c r="Z23" i="87"/>
  <c r="Z25" i="87"/>
  <c r="Z27" i="87"/>
  <c r="Z22" i="87"/>
  <c r="Z24" i="87"/>
  <c r="Z26" i="87"/>
  <c r="N21" i="87"/>
  <c r="O21" i="87"/>
  <c r="AA25" i="88"/>
  <c r="AA24" i="88"/>
  <c r="AA27" i="88"/>
  <c r="AA26" i="88"/>
  <c r="AA22" i="88"/>
  <c r="F25" i="87"/>
  <c r="F24" i="87"/>
  <c r="F23" i="87"/>
  <c r="F26" i="87"/>
  <c r="F22" i="87"/>
  <c r="F27" i="87"/>
  <c r="BC35" i="103"/>
  <c r="BK35" i="103"/>
  <c r="Z26" i="99"/>
  <c r="Z22" i="99"/>
  <c r="Z27" i="99"/>
  <c r="Z25" i="99"/>
  <c r="Z23" i="99"/>
  <c r="Z24" i="99"/>
  <c r="R39" i="98"/>
  <c r="S39" i="98"/>
  <c r="Z43" i="98"/>
  <c r="F43" i="98"/>
  <c r="AA43" i="98"/>
  <c r="G43" i="98"/>
  <c r="Z33" i="104"/>
  <c r="BK43" i="5"/>
  <c r="BC43" i="5"/>
  <c r="S30" i="6"/>
  <c r="R30" i="6"/>
  <c r="N39" i="85"/>
  <c r="O39" i="85"/>
  <c r="R42" i="85"/>
  <c r="J42" i="85"/>
  <c r="K42" i="85"/>
  <c r="S42" i="85"/>
  <c r="AE53" i="10"/>
  <c r="AD53" i="10" s="1"/>
  <c r="AE35" i="10"/>
  <c r="AD35" i="10" s="1"/>
  <c r="AE44" i="10"/>
  <c r="AD44" i="10" s="1"/>
  <c r="AE26" i="10"/>
  <c r="AD26" i="10" s="1"/>
  <c r="G26" i="10" s="1"/>
  <c r="Z52" i="94"/>
  <c r="Z54" i="94"/>
  <c r="Z53" i="94"/>
  <c r="Z51" i="94"/>
  <c r="Z49" i="94"/>
  <c r="Z50" i="94"/>
  <c r="O30" i="105"/>
  <c r="Z33" i="105"/>
  <c r="AA33" i="105"/>
  <c r="N30" i="105"/>
  <c r="AE23" i="107"/>
  <c r="AD23" i="107" s="1"/>
  <c r="AE50" i="107"/>
  <c r="AD50" i="107" s="1"/>
  <c r="AE41" i="107"/>
  <c r="AD41" i="107" s="1"/>
  <c r="AE32" i="107"/>
  <c r="AD32" i="107" s="1"/>
  <c r="AE25" i="95"/>
  <c r="AD25" i="95" s="1"/>
  <c r="Z25" i="95" s="1"/>
  <c r="AE43" i="95"/>
  <c r="AD43" i="95" s="1"/>
  <c r="AE52" i="95"/>
  <c r="AD52" i="95" s="1"/>
  <c r="Z52" i="95" s="1"/>
  <c r="AE34" i="95"/>
  <c r="AD34" i="95" s="1"/>
  <c r="BK51" i="90"/>
  <c r="BC51" i="90"/>
  <c r="AE23" i="101"/>
  <c r="AD23" i="101" s="1"/>
  <c r="AE41" i="101"/>
  <c r="AD41" i="101" s="1"/>
  <c r="AE50" i="101"/>
  <c r="AD50" i="101" s="1"/>
  <c r="AE32" i="101"/>
  <c r="AD32" i="101" s="1"/>
  <c r="Z48" i="8"/>
  <c r="AA48" i="8"/>
  <c r="W30" i="92"/>
  <c r="V30" i="92"/>
  <c r="K43" i="98"/>
  <c r="AA23" i="108"/>
  <c r="BK23" i="108" s="1"/>
  <c r="AA33" i="7"/>
  <c r="BG27" i="89"/>
  <c r="AY27" i="89"/>
  <c r="V31" i="99"/>
  <c r="BK26" i="1"/>
  <c r="BC26" i="1"/>
  <c r="R39" i="107"/>
  <c r="S39" i="107"/>
  <c r="AA32" i="6"/>
  <c r="F27" i="10"/>
  <c r="F25" i="10"/>
  <c r="F22" i="10"/>
  <c r="F24" i="10"/>
  <c r="F23" i="10"/>
  <c r="V43" i="5"/>
  <c r="V44" i="5"/>
  <c r="V40" i="5"/>
  <c r="V45" i="5"/>
  <c r="V42" i="5"/>
  <c r="V41" i="5"/>
  <c r="AA40" i="107"/>
  <c r="AA43" i="107"/>
  <c r="AA42" i="107"/>
  <c r="AA44" i="107"/>
  <c r="AA45" i="107"/>
  <c r="S34" i="96"/>
  <c r="S36" i="96"/>
  <c r="S35" i="96"/>
  <c r="S31" i="96"/>
  <c r="S33" i="96"/>
  <c r="R39" i="105"/>
  <c r="S39" i="105"/>
  <c r="Z43" i="105"/>
  <c r="AA43" i="105"/>
  <c r="W48" i="97"/>
  <c r="V48" i="97"/>
  <c r="AA53" i="97"/>
  <c r="Z53" i="97"/>
  <c r="N48" i="101"/>
  <c r="O48" i="101"/>
  <c r="F51" i="101"/>
  <c r="G51" i="101"/>
  <c r="W21" i="88"/>
  <c r="V21" i="88"/>
  <c r="G53" i="1"/>
  <c r="G52" i="1"/>
  <c r="G51" i="1"/>
  <c r="G49" i="1"/>
  <c r="G54" i="1"/>
  <c r="AA31" i="91"/>
  <c r="Z49" i="91"/>
  <c r="S36" i="5"/>
  <c r="S35" i="5"/>
  <c r="S31" i="5"/>
  <c r="S34" i="5"/>
  <c r="S33" i="5"/>
  <c r="S32" i="5"/>
  <c r="BK52" i="96"/>
  <c r="BC52" i="96"/>
  <c r="S30" i="8"/>
  <c r="R30" i="8"/>
  <c r="V30" i="89"/>
  <c r="W30" i="89"/>
  <c r="G35" i="89"/>
  <c r="J35" i="89"/>
  <c r="K35" i="89"/>
  <c r="F35" i="89"/>
  <c r="AA50" i="97"/>
  <c r="J48" i="97"/>
  <c r="K48" i="97"/>
  <c r="Z50" i="97"/>
  <c r="W30" i="101"/>
  <c r="G35" i="101"/>
  <c r="V30" i="101"/>
  <c r="F35" i="101"/>
  <c r="F48" i="88"/>
  <c r="G48" i="88"/>
  <c r="R39" i="7"/>
  <c r="S39" i="7"/>
  <c r="Z43" i="7"/>
  <c r="J43" i="7"/>
  <c r="K43" i="7"/>
  <c r="AA43" i="7"/>
  <c r="V21" i="107"/>
  <c r="W21" i="107"/>
  <c r="W21" i="100"/>
  <c r="V21" i="100"/>
  <c r="N30" i="103"/>
  <c r="O30" i="103"/>
  <c r="Z33" i="103"/>
  <c r="AA33" i="103"/>
  <c r="K30" i="8"/>
  <c r="J30" i="8"/>
  <c r="G30" i="94"/>
  <c r="K31" i="94"/>
  <c r="F30" i="94"/>
  <c r="J31" i="94"/>
  <c r="AA31" i="96"/>
  <c r="G30" i="96"/>
  <c r="F30" i="96"/>
  <c r="Z31" i="96"/>
  <c r="W21" i="85"/>
  <c r="V21" i="85"/>
  <c r="R26" i="85"/>
  <c r="S26" i="85"/>
  <c r="V30" i="94"/>
  <c r="W30" i="94"/>
  <c r="J35" i="94"/>
  <c r="K35" i="94"/>
  <c r="R39" i="97"/>
  <c r="S39" i="97"/>
  <c r="Z43" i="97"/>
  <c r="AA43" i="97"/>
  <c r="BI25" i="1" l="1"/>
  <c r="BI33" i="1"/>
  <c r="BA26" i="1"/>
  <c r="AZ42" i="1"/>
  <c r="BA40" i="1"/>
  <c r="BI44" i="1"/>
  <c r="BH44" i="1"/>
  <c r="BA33" i="1"/>
  <c r="G50" i="1"/>
  <c r="V50" i="1"/>
  <c r="BJ50" i="1" s="1"/>
  <c r="F50" i="1"/>
  <c r="BA36" i="1"/>
  <c r="BI36" i="1"/>
  <c r="BA34" i="1"/>
  <c r="BI34" i="1"/>
  <c r="AX40" i="1"/>
  <c r="BF44" i="1"/>
  <c r="V32" i="1"/>
  <c r="G32" i="1"/>
  <c r="AX32" i="1" s="1"/>
  <c r="AZ43" i="1"/>
  <c r="BH33" i="1"/>
  <c r="BH35" i="1"/>
  <c r="BH31" i="1"/>
  <c r="BH27" i="1"/>
  <c r="AZ27" i="1"/>
  <c r="AZ22" i="1"/>
  <c r="AZ33" i="1"/>
  <c r="AZ25" i="1"/>
  <c r="BH25" i="1"/>
  <c r="AZ34" i="1"/>
  <c r="BH34" i="1"/>
  <c r="AZ36" i="1"/>
  <c r="BH36" i="1"/>
  <c r="AZ24" i="1"/>
  <c r="BH24" i="1"/>
  <c r="AX44" i="1"/>
  <c r="AX24" i="1"/>
  <c r="BF24" i="1"/>
  <c r="BF40" i="1"/>
  <c r="BF25" i="1"/>
  <c r="AX25" i="1"/>
  <c r="BF43" i="1"/>
  <c r="AX43" i="1"/>
  <c r="AX42" i="1"/>
  <c r="BF42" i="1"/>
  <c r="BF27" i="1"/>
  <c r="AX27" i="1"/>
  <c r="BF45" i="1"/>
  <c r="AX45" i="1"/>
  <c r="BF22" i="1"/>
  <c r="AX22" i="1"/>
  <c r="BH54" i="4"/>
  <c r="BH33" i="4"/>
  <c r="S33" i="4"/>
  <c r="BI33" i="4" s="1"/>
  <c r="BI36" i="4"/>
  <c r="BA36" i="4"/>
  <c r="BH51" i="4"/>
  <c r="BI26" i="4"/>
  <c r="BH34" i="4"/>
  <c r="BA33" i="4"/>
  <c r="BI54" i="4"/>
  <c r="BA54" i="4"/>
  <c r="BA35" i="4"/>
  <c r="BI35" i="4"/>
  <c r="BA25" i="4"/>
  <c r="BI25" i="4"/>
  <c r="BI27" i="4"/>
  <c r="BA27" i="4"/>
  <c r="BI24" i="4"/>
  <c r="BA24" i="4"/>
  <c r="BI52" i="4"/>
  <c r="BA52" i="4"/>
  <c r="BI34" i="4"/>
  <c r="BA34" i="4"/>
  <c r="BA51" i="4"/>
  <c r="AZ52" i="4"/>
  <c r="BH44" i="4"/>
  <c r="AZ51" i="4"/>
  <c r="BH43" i="4"/>
  <c r="AZ43" i="4"/>
  <c r="AZ42" i="4"/>
  <c r="BH42" i="4"/>
  <c r="V41" i="4"/>
  <c r="K26" i="117"/>
  <c r="BG26" i="117" s="1"/>
  <c r="K27" i="117"/>
  <c r="BG35" i="117"/>
  <c r="AY26" i="117"/>
  <c r="J25" i="117"/>
  <c r="BG25" i="117" s="1"/>
  <c r="J27" i="117"/>
  <c r="BA41" i="117"/>
  <c r="BI41" i="117"/>
  <c r="J44" i="117"/>
  <c r="J41" i="117"/>
  <c r="J43" i="117"/>
  <c r="J45" i="117"/>
  <c r="BJ41" i="117"/>
  <c r="BB41" i="117"/>
  <c r="BK41" i="117"/>
  <c r="BC41" i="117"/>
  <c r="K54" i="117"/>
  <c r="K52" i="117"/>
  <c r="K53" i="117"/>
  <c r="K50" i="117"/>
  <c r="J54" i="117"/>
  <c r="J53" i="117"/>
  <c r="J50" i="117"/>
  <c r="J52" i="117"/>
  <c r="BJ50" i="117"/>
  <c r="BB50" i="117"/>
  <c r="BA50" i="117"/>
  <c r="BI50" i="117"/>
  <c r="BK50" i="117"/>
  <c r="BC50" i="117"/>
  <c r="BB23" i="117"/>
  <c r="BJ23" i="117"/>
  <c r="BG23" i="117"/>
  <c r="AY23" i="117"/>
  <c r="BC25" i="95"/>
  <c r="BK25" i="95"/>
  <c r="BK40" i="106"/>
  <c r="BJ32" i="106"/>
  <c r="BB32" i="106"/>
  <c r="BF52" i="89"/>
  <c r="BH52" i="88"/>
  <c r="AZ52" i="88"/>
  <c r="AY31" i="94"/>
  <c r="BG31" i="94"/>
  <c r="J36" i="8"/>
  <c r="J32" i="8"/>
  <c r="J34" i="8"/>
  <c r="J35" i="8"/>
  <c r="J31" i="8"/>
  <c r="J33" i="8"/>
  <c r="W27" i="107"/>
  <c r="W23" i="107"/>
  <c r="W26" i="107"/>
  <c r="W24" i="107"/>
  <c r="W25" i="107"/>
  <c r="W22" i="107"/>
  <c r="G51" i="88"/>
  <c r="G54" i="88"/>
  <c r="G52" i="88"/>
  <c r="G50" i="88"/>
  <c r="G53" i="88"/>
  <c r="G49" i="88"/>
  <c r="BG35" i="89"/>
  <c r="AY35" i="89"/>
  <c r="W52" i="97"/>
  <c r="W54" i="97"/>
  <c r="W51" i="97"/>
  <c r="W53" i="97"/>
  <c r="W49" i="97"/>
  <c r="W50" i="97"/>
  <c r="BF24" i="10"/>
  <c r="AX24" i="10"/>
  <c r="V35" i="92"/>
  <c r="V36" i="92"/>
  <c r="V32" i="92"/>
  <c r="V34" i="92"/>
  <c r="V31" i="92"/>
  <c r="V33" i="92"/>
  <c r="F23" i="101"/>
  <c r="G23" i="101"/>
  <c r="K21" i="101"/>
  <c r="J21" i="101"/>
  <c r="K39" i="107"/>
  <c r="J39" i="107"/>
  <c r="Z41" i="107"/>
  <c r="BC49" i="94"/>
  <c r="BK49" i="94"/>
  <c r="V48" i="10"/>
  <c r="W48" i="10"/>
  <c r="G53" i="10"/>
  <c r="F53" i="10"/>
  <c r="R53" i="10"/>
  <c r="N45" i="85"/>
  <c r="N42" i="85"/>
  <c r="N40" i="85"/>
  <c r="N44" i="85"/>
  <c r="N41" i="85"/>
  <c r="N43" i="85"/>
  <c r="BF43" i="98"/>
  <c r="AX43" i="98"/>
  <c r="BC22" i="99"/>
  <c r="BK22" i="99"/>
  <c r="BF26" i="87"/>
  <c r="AX26" i="87"/>
  <c r="BC26" i="87"/>
  <c r="BK26" i="87"/>
  <c r="G39" i="85"/>
  <c r="F39" i="85"/>
  <c r="K40" i="85"/>
  <c r="R40" i="85"/>
  <c r="J40" i="85"/>
  <c r="S40" i="85"/>
  <c r="Z40" i="85"/>
  <c r="BC42" i="103"/>
  <c r="BK42" i="103"/>
  <c r="BB53" i="1"/>
  <c r="BJ53" i="1"/>
  <c r="J26" i="10"/>
  <c r="J24" i="10"/>
  <c r="J25" i="10"/>
  <c r="J23" i="10"/>
  <c r="J22" i="10"/>
  <c r="J27" i="10"/>
  <c r="AZ40" i="88"/>
  <c r="BH40" i="88"/>
  <c r="W26" i="9"/>
  <c r="W24" i="9"/>
  <c r="W27" i="9"/>
  <c r="W25" i="9"/>
  <c r="W23" i="9"/>
  <c r="W22" i="9"/>
  <c r="W30" i="98"/>
  <c r="V30" i="98"/>
  <c r="Z35" i="98"/>
  <c r="AA35" i="98"/>
  <c r="G35" i="98"/>
  <c r="F35" i="98"/>
  <c r="K35" i="98"/>
  <c r="BC44" i="4"/>
  <c r="BK44" i="4"/>
  <c r="Z41" i="10"/>
  <c r="Z45" i="10"/>
  <c r="Z44" i="10"/>
  <c r="Z43" i="10"/>
  <c r="Z42" i="10"/>
  <c r="Z40" i="10"/>
  <c r="R48" i="86"/>
  <c r="S48" i="86"/>
  <c r="Z52" i="86"/>
  <c r="AA52" i="86"/>
  <c r="G25" i="8"/>
  <c r="G23" i="8"/>
  <c r="G22" i="8"/>
  <c r="G26" i="8"/>
  <c r="G24" i="8"/>
  <c r="G27" i="8"/>
  <c r="O42" i="102"/>
  <c r="O40" i="102"/>
  <c r="O43" i="102"/>
  <c r="O44" i="102"/>
  <c r="O41" i="102"/>
  <c r="O45" i="102"/>
  <c r="N51" i="86"/>
  <c r="N50" i="86"/>
  <c r="N54" i="86"/>
  <c r="N52" i="86"/>
  <c r="N49" i="86"/>
  <c r="N53" i="86"/>
  <c r="R39" i="108"/>
  <c r="S39" i="108"/>
  <c r="Z43" i="108"/>
  <c r="AA43" i="108"/>
  <c r="W43" i="108"/>
  <c r="V43" i="108"/>
  <c r="BA36" i="90"/>
  <c r="BI36" i="90"/>
  <c r="N45" i="5"/>
  <c r="N44" i="5"/>
  <c r="N41" i="5"/>
  <c r="N42" i="5"/>
  <c r="N43" i="5"/>
  <c r="N40" i="5"/>
  <c r="J30" i="87"/>
  <c r="K30" i="87"/>
  <c r="Z32" i="87"/>
  <c r="G32" i="87"/>
  <c r="F32" i="87"/>
  <c r="AA32" i="87"/>
  <c r="R32" i="87"/>
  <c r="S32" i="87"/>
  <c r="BC22" i="85"/>
  <c r="BK22" i="85"/>
  <c r="S39" i="104"/>
  <c r="R39" i="104"/>
  <c r="W43" i="104"/>
  <c r="V43" i="104"/>
  <c r="AA43" i="104"/>
  <c r="G22" i="117"/>
  <c r="G24" i="117"/>
  <c r="G25" i="117"/>
  <c r="G23" i="117"/>
  <c r="G26" i="117"/>
  <c r="G27" i="117"/>
  <c r="BK23" i="95"/>
  <c r="BC23" i="95"/>
  <c r="N32" i="104"/>
  <c r="N33" i="104"/>
  <c r="N34" i="104"/>
  <c r="N31" i="104"/>
  <c r="N35" i="104"/>
  <c r="N36" i="104"/>
  <c r="F39" i="4"/>
  <c r="G39" i="4"/>
  <c r="O40" i="4"/>
  <c r="N40" i="4"/>
  <c r="S40" i="4"/>
  <c r="R40" i="4"/>
  <c r="AA40" i="4"/>
  <c r="F23" i="99"/>
  <c r="F27" i="99"/>
  <c r="F22" i="99"/>
  <c r="F26" i="99"/>
  <c r="F24" i="99"/>
  <c r="F25" i="99"/>
  <c r="BK23" i="103"/>
  <c r="G35" i="91"/>
  <c r="G32" i="91"/>
  <c r="G34" i="91"/>
  <c r="G31" i="91"/>
  <c r="G36" i="91"/>
  <c r="G33" i="91"/>
  <c r="AY43" i="94"/>
  <c r="BG43" i="94"/>
  <c r="AY53" i="90"/>
  <c r="BG53" i="90"/>
  <c r="AX52" i="102"/>
  <c r="BF52" i="102"/>
  <c r="BK42" i="107"/>
  <c r="BC42" i="107"/>
  <c r="BJ34" i="103"/>
  <c r="BB34" i="103"/>
  <c r="BK53" i="106"/>
  <c r="BC53" i="106"/>
  <c r="R33" i="103"/>
  <c r="R31" i="103"/>
  <c r="R32" i="103"/>
  <c r="R35" i="103"/>
  <c r="R36" i="103"/>
  <c r="R34" i="103"/>
  <c r="BC23" i="91"/>
  <c r="BK23" i="91"/>
  <c r="BB52" i="4"/>
  <c r="BJ52" i="4"/>
  <c r="BJ32" i="93"/>
  <c r="BB32" i="93"/>
  <c r="AZ50" i="6"/>
  <c r="BH50" i="6"/>
  <c r="BJ42" i="108"/>
  <c r="BB42" i="108"/>
  <c r="AZ36" i="6"/>
  <c r="BH36" i="6"/>
  <c r="N39" i="9"/>
  <c r="O39" i="9"/>
  <c r="Z42" i="9"/>
  <c r="AA42" i="9"/>
  <c r="W53" i="90"/>
  <c r="W51" i="90"/>
  <c r="W54" i="90"/>
  <c r="W52" i="90"/>
  <c r="W50" i="90"/>
  <c r="W49" i="90"/>
  <c r="BJ43" i="95"/>
  <c r="BB43" i="95"/>
  <c r="BK40" i="87"/>
  <c r="BC40" i="87"/>
  <c r="BC54" i="103"/>
  <c r="BK54" i="103"/>
  <c r="G39" i="108"/>
  <c r="F39" i="108"/>
  <c r="AA40" i="108"/>
  <c r="Z40" i="108"/>
  <c r="W40" i="108"/>
  <c r="BK52" i="98"/>
  <c r="BC52" i="98"/>
  <c r="BC27" i="88"/>
  <c r="BK27" i="88"/>
  <c r="BK23" i="107"/>
  <c r="BF35" i="10"/>
  <c r="K52" i="10"/>
  <c r="K53" i="10"/>
  <c r="K51" i="10"/>
  <c r="K49" i="10"/>
  <c r="K54" i="10"/>
  <c r="K50" i="10"/>
  <c r="W42" i="9"/>
  <c r="W40" i="9"/>
  <c r="W44" i="9"/>
  <c r="W43" i="9"/>
  <c r="W41" i="9"/>
  <c r="W45" i="9"/>
  <c r="R53" i="99"/>
  <c r="R52" i="99"/>
  <c r="R54" i="99"/>
  <c r="R51" i="99"/>
  <c r="R49" i="99"/>
  <c r="R50" i="99"/>
  <c r="O30" i="8"/>
  <c r="N30" i="8"/>
  <c r="W30" i="86"/>
  <c r="V30" i="86"/>
  <c r="AA35" i="86"/>
  <c r="Z35" i="86"/>
  <c r="BC42" i="7"/>
  <c r="BK42" i="7"/>
  <c r="BA49" i="10"/>
  <c r="BI49" i="10"/>
  <c r="G48" i="107"/>
  <c r="Z49" i="107"/>
  <c r="F48" i="107"/>
  <c r="AA49" i="107"/>
  <c r="BC49" i="9"/>
  <c r="BK49" i="9"/>
  <c r="N53" i="104"/>
  <c r="N52" i="104"/>
  <c r="N54" i="104"/>
  <c r="N51" i="104"/>
  <c r="N49" i="104"/>
  <c r="N50" i="104"/>
  <c r="V50" i="106"/>
  <c r="J48" i="106"/>
  <c r="K48" i="106"/>
  <c r="R50" i="106"/>
  <c r="S50" i="106"/>
  <c r="W50" i="106"/>
  <c r="Z50" i="106"/>
  <c r="BB22" i="108"/>
  <c r="BJ22" i="108"/>
  <c r="BA26" i="90"/>
  <c r="BI26" i="90"/>
  <c r="G54" i="91"/>
  <c r="G50" i="91"/>
  <c r="G53" i="91"/>
  <c r="G51" i="91"/>
  <c r="G49" i="91"/>
  <c r="G52" i="91"/>
  <c r="BH42" i="6"/>
  <c r="AZ42" i="6"/>
  <c r="W36" i="88"/>
  <c r="W34" i="88"/>
  <c r="W33" i="88"/>
  <c r="W35" i="88"/>
  <c r="W31" i="88"/>
  <c r="W32" i="88"/>
  <c r="BB40" i="106"/>
  <c r="BJ40" i="106"/>
  <c r="BI36" i="96"/>
  <c r="BA36" i="96"/>
  <c r="R49" i="107"/>
  <c r="R53" i="107"/>
  <c r="R51" i="107"/>
  <c r="R54" i="107"/>
  <c r="R50" i="107"/>
  <c r="R52" i="107"/>
  <c r="S30" i="9"/>
  <c r="R30" i="9"/>
  <c r="K52" i="91"/>
  <c r="K54" i="91"/>
  <c r="K53" i="91"/>
  <c r="K51" i="91"/>
  <c r="K50" i="91"/>
  <c r="K49" i="91"/>
  <c r="BF50" i="89"/>
  <c r="AX50" i="89"/>
  <c r="BC41" i="108"/>
  <c r="BK41" i="108"/>
  <c r="O30" i="98"/>
  <c r="N30" i="98"/>
  <c r="Z33" i="98"/>
  <c r="AA33" i="98"/>
  <c r="F33" i="98"/>
  <c r="G33" i="98"/>
  <c r="Z53" i="10"/>
  <c r="Z50" i="10"/>
  <c r="Z49" i="10"/>
  <c r="Z52" i="10"/>
  <c r="Z54" i="10"/>
  <c r="Z51" i="10"/>
  <c r="O36" i="86"/>
  <c r="O32" i="86"/>
  <c r="O31" i="86"/>
  <c r="O35" i="86"/>
  <c r="O34" i="86"/>
  <c r="O33" i="86"/>
  <c r="BC23" i="93"/>
  <c r="BK23" i="93"/>
  <c r="BG32" i="98"/>
  <c r="AY32" i="98"/>
  <c r="BH54" i="88"/>
  <c r="AZ54" i="88"/>
  <c r="Z43" i="104"/>
  <c r="Z23" i="92"/>
  <c r="Z26" i="92"/>
  <c r="Z22" i="92"/>
  <c r="Z25" i="92"/>
  <c r="Z27" i="92"/>
  <c r="Z24" i="92"/>
  <c r="BK35" i="90"/>
  <c r="BC35" i="90"/>
  <c r="BG51" i="98"/>
  <c r="AY51" i="98"/>
  <c r="BG44" i="85"/>
  <c r="AY44" i="85"/>
  <c r="BK40" i="94"/>
  <c r="BC40" i="94"/>
  <c r="BK25" i="7"/>
  <c r="BC25" i="7"/>
  <c r="J26" i="97"/>
  <c r="J22" i="97"/>
  <c r="J25" i="97"/>
  <c r="J27" i="97"/>
  <c r="J24" i="97"/>
  <c r="J23" i="97"/>
  <c r="N39" i="92"/>
  <c r="O39" i="92"/>
  <c r="BA32" i="5"/>
  <c r="BI32" i="5"/>
  <c r="G30" i="106"/>
  <c r="F30" i="106"/>
  <c r="S31" i="106"/>
  <c r="R31" i="106"/>
  <c r="V31" i="106"/>
  <c r="BC34" i="105"/>
  <c r="BK34" i="105"/>
  <c r="BK49" i="104"/>
  <c r="BC49" i="104"/>
  <c r="N33" i="7"/>
  <c r="N34" i="7"/>
  <c r="N36" i="7"/>
  <c r="N31" i="7"/>
  <c r="N35" i="7"/>
  <c r="N32" i="7"/>
  <c r="J21" i="100"/>
  <c r="K21" i="100"/>
  <c r="O33" i="95"/>
  <c r="O35" i="95"/>
  <c r="O31" i="95"/>
  <c r="O34" i="95"/>
  <c r="O32" i="95"/>
  <c r="O36" i="95"/>
  <c r="AZ51" i="93"/>
  <c r="BH51" i="93"/>
  <c r="BC41" i="85"/>
  <c r="BK41" i="85"/>
  <c r="K39" i="103"/>
  <c r="J39" i="103"/>
  <c r="W41" i="103"/>
  <c r="V41" i="103"/>
  <c r="BI40" i="96"/>
  <c r="BA40" i="96"/>
  <c r="BI43" i="96"/>
  <c r="BA43" i="96"/>
  <c r="AY35" i="94"/>
  <c r="BG35" i="94"/>
  <c r="F31" i="96"/>
  <c r="F36" i="96"/>
  <c r="F32" i="96"/>
  <c r="F33" i="96"/>
  <c r="F35" i="96"/>
  <c r="F34" i="96"/>
  <c r="K36" i="8"/>
  <c r="K34" i="8"/>
  <c r="K33" i="8"/>
  <c r="K32" i="8"/>
  <c r="K35" i="8"/>
  <c r="K31" i="8"/>
  <c r="BK43" i="7"/>
  <c r="BC43" i="7"/>
  <c r="W33" i="101"/>
  <c r="W35" i="101"/>
  <c r="W34" i="101"/>
  <c r="W36" i="101"/>
  <c r="W31" i="101"/>
  <c r="W32" i="101"/>
  <c r="BB44" i="5"/>
  <c r="BJ44" i="5"/>
  <c r="W34" i="92"/>
  <c r="W35" i="92"/>
  <c r="W36" i="92"/>
  <c r="W31" i="92"/>
  <c r="W33" i="92"/>
  <c r="W32" i="92"/>
  <c r="K48" i="107"/>
  <c r="J48" i="107"/>
  <c r="Z50" i="107"/>
  <c r="AA50" i="107"/>
  <c r="BK51" i="94"/>
  <c r="BC51" i="94"/>
  <c r="R34" i="6"/>
  <c r="R31" i="6"/>
  <c r="R35" i="6"/>
  <c r="R32" i="6"/>
  <c r="R33" i="6"/>
  <c r="R36" i="6"/>
  <c r="BC33" i="104"/>
  <c r="BK33" i="104"/>
  <c r="BK23" i="99"/>
  <c r="BC23" i="99"/>
  <c r="BK23" i="87"/>
  <c r="Z31" i="85"/>
  <c r="G30" i="85"/>
  <c r="AA31" i="85"/>
  <c r="F30" i="85"/>
  <c r="R31" i="85"/>
  <c r="S31" i="85"/>
  <c r="K31" i="85"/>
  <c r="J31" i="85"/>
  <c r="BB54" i="5"/>
  <c r="BJ54" i="5"/>
  <c r="BC40" i="103"/>
  <c r="BK40" i="103"/>
  <c r="BK50" i="95"/>
  <c r="BC50" i="95"/>
  <c r="BC34" i="99"/>
  <c r="BK34" i="99"/>
  <c r="O51" i="96"/>
  <c r="O53" i="96"/>
  <c r="O54" i="96"/>
  <c r="O52" i="96"/>
  <c r="O50" i="96"/>
  <c r="O49" i="96"/>
  <c r="BC42" i="4"/>
  <c r="BK42" i="4"/>
  <c r="BF45" i="10"/>
  <c r="AX45" i="10"/>
  <c r="J30" i="4"/>
  <c r="K30" i="4"/>
  <c r="S32" i="4"/>
  <c r="O32" i="4"/>
  <c r="R32" i="4"/>
  <c r="N32" i="4"/>
  <c r="W32" i="4"/>
  <c r="Z32" i="4"/>
  <c r="F24" i="8"/>
  <c r="F23" i="8"/>
  <c r="F25" i="8"/>
  <c r="F26" i="8"/>
  <c r="F22" i="8"/>
  <c r="F27" i="8"/>
  <c r="BC53" i="88"/>
  <c r="BK53" i="88"/>
  <c r="N42" i="102"/>
  <c r="N45" i="102"/>
  <c r="N43" i="102"/>
  <c r="N41" i="102"/>
  <c r="N40" i="102"/>
  <c r="N44" i="102"/>
  <c r="S33" i="94"/>
  <c r="S36" i="94"/>
  <c r="S34" i="94"/>
  <c r="S32" i="94"/>
  <c r="S31" i="94"/>
  <c r="S35" i="94"/>
  <c r="K45" i="6"/>
  <c r="K41" i="6"/>
  <c r="K43" i="6"/>
  <c r="K42" i="6"/>
  <c r="K40" i="6"/>
  <c r="K44" i="6"/>
  <c r="BJ24" i="1"/>
  <c r="BB24" i="1"/>
  <c r="BK26" i="105"/>
  <c r="BC26" i="105"/>
  <c r="J21" i="87"/>
  <c r="K21" i="87"/>
  <c r="S23" i="87"/>
  <c r="R23" i="87"/>
  <c r="R21" i="104"/>
  <c r="W25" i="104"/>
  <c r="S21" i="104"/>
  <c r="V25" i="104"/>
  <c r="Z25" i="104"/>
  <c r="AA25" i="104"/>
  <c r="BG22" i="117"/>
  <c r="AY22" i="117"/>
  <c r="BJ50" i="108"/>
  <c r="BB50" i="108"/>
  <c r="R40" i="101"/>
  <c r="R43" i="101"/>
  <c r="R45" i="101"/>
  <c r="R42" i="101"/>
  <c r="R44" i="101"/>
  <c r="R41" i="101"/>
  <c r="BK22" i="95"/>
  <c r="BC22" i="95"/>
  <c r="AY44" i="90"/>
  <c r="BG44" i="90"/>
  <c r="G21" i="4"/>
  <c r="R22" i="4"/>
  <c r="F21" i="4"/>
  <c r="S22" i="4"/>
  <c r="O22" i="4"/>
  <c r="AA22" i="4"/>
  <c r="Z22" i="4"/>
  <c r="N22" i="4"/>
  <c r="W22" i="4"/>
  <c r="V22" i="4"/>
  <c r="S44" i="92"/>
  <c r="S43" i="92"/>
  <c r="S41" i="92"/>
  <c r="S42" i="92"/>
  <c r="S40" i="92"/>
  <c r="S45" i="92"/>
  <c r="G25" i="99"/>
  <c r="G26" i="99"/>
  <c r="G23" i="99"/>
  <c r="G27" i="99"/>
  <c r="G22" i="99"/>
  <c r="G24" i="99"/>
  <c r="W41" i="90"/>
  <c r="W44" i="90"/>
  <c r="W43" i="90"/>
  <c r="W45" i="90"/>
  <c r="W42" i="90"/>
  <c r="W40" i="90"/>
  <c r="BJ33" i="1"/>
  <c r="BB33" i="1"/>
  <c r="BK45" i="107"/>
  <c r="BC45" i="107"/>
  <c r="K21" i="88"/>
  <c r="J21" i="88"/>
  <c r="O23" i="88"/>
  <c r="BJ27" i="4"/>
  <c r="BB27" i="4"/>
  <c r="O51" i="85"/>
  <c r="O53" i="85"/>
  <c r="O49" i="85"/>
  <c r="O52" i="85"/>
  <c r="O54" i="85"/>
  <c r="O50" i="85"/>
  <c r="BJ33" i="103"/>
  <c r="BB33" i="103"/>
  <c r="AX41" i="10"/>
  <c r="BF41" i="10"/>
  <c r="BB51" i="4"/>
  <c r="BJ51" i="4"/>
  <c r="R30" i="100"/>
  <c r="S30" i="100"/>
  <c r="BJ36" i="93"/>
  <c r="BB36" i="93"/>
  <c r="Z25" i="102"/>
  <c r="Z22" i="102"/>
  <c r="Z27" i="102"/>
  <c r="Z23" i="102"/>
  <c r="Z24" i="102"/>
  <c r="Z26" i="102"/>
  <c r="O48" i="9"/>
  <c r="N48" i="9"/>
  <c r="Z51" i="9"/>
  <c r="R27" i="97"/>
  <c r="R22" i="97"/>
  <c r="R23" i="97"/>
  <c r="R25" i="97"/>
  <c r="R24" i="97"/>
  <c r="R26" i="97"/>
  <c r="V45" i="94"/>
  <c r="V44" i="94"/>
  <c r="V42" i="94"/>
  <c r="V41" i="94"/>
  <c r="V43" i="94"/>
  <c r="V40" i="94"/>
  <c r="F51" i="96"/>
  <c r="F50" i="96"/>
  <c r="F54" i="96"/>
  <c r="F49" i="96"/>
  <c r="F52" i="96"/>
  <c r="F53" i="96"/>
  <c r="N40" i="103"/>
  <c r="N45" i="103"/>
  <c r="N44" i="103"/>
  <c r="N41" i="103"/>
  <c r="N43" i="103"/>
  <c r="N42" i="103"/>
  <c r="S49" i="7"/>
  <c r="S52" i="7"/>
  <c r="S53" i="7"/>
  <c r="S50" i="7"/>
  <c r="S51" i="7"/>
  <c r="S54" i="7"/>
  <c r="V27" i="101"/>
  <c r="V24" i="101"/>
  <c r="V25" i="101"/>
  <c r="V22" i="101"/>
  <c r="V23" i="101"/>
  <c r="V26" i="101"/>
  <c r="V25" i="89"/>
  <c r="V27" i="89"/>
  <c r="V24" i="89"/>
  <c r="V23" i="89"/>
  <c r="V26" i="89"/>
  <c r="V22" i="89"/>
  <c r="N30" i="107"/>
  <c r="O30" i="107"/>
  <c r="Z33" i="107"/>
  <c r="AA33" i="107"/>
  <c r="BI24" i="87"/>
  <c r="BA24" i="87"/>
  <c r="AZ52" i="6"/>
  <c r="BH52" i="6"/>
  <c r="R51" i="98"/>
  <c r="R54" i="98"/>
  <c r="R53" i="98"/>
  <c r="R50" i="98"/>
  <c r="R49" i="98"/>
  <c r="R52" i="98"/>
  <c r="Z23" i="88"/>
  <c r="O53" i="87"/>
  <c r="O51" i="87"/>
  <c r="O54" i="87"/>
  <c r="O52" i="87"/>
  <c r="O50" i="87"/>
  <c r="O49" i="87"/>
  <c r="BK22" i="107"/>
  <c r="BC22" i="107"/>
  <c r="S53" i="99"/>
  <c r="S52" i="99"/>
  <c r="S54" i="99"/>
  <c r="S49" i="99"/>
  <c r="S50" i="99"/>
  <c r="S51" i="99"/>
  <c r="W42" i="96"/>
  <c r="W43" i="96"/>
  <c r="W45" i="96"/>
  <c r="W44" i="96"/>
  <c r="W40" i="96"/>
  <c r="W41" i="96"/>
  <c r="BK31" i="94"/>
  <c r="BC31" i="94"/>
  <c r="W21" i="7"/>
  <c r="V21" i="7"/>
  <c r="Z26" i="7"/>
  <c r="K26" i="7"/>
  <c r="J26" i="7"/>
  <c r="AA26" i="7"/>
  <c r="V48" i="86"/>
  <c r="W48" i="86"/>
  <c r="Z53" i="86"/>
  <c r="AA53" i="86"/>
  <c r="BB35" i="5"/>
  <c r="BJ35" i="5"/>
  <c r="BK32" i="95"/>
  <c r="BC32" i="95"/>
  <c r="BC53" i="9"/>
  <c r="BK53" i="9"/>
  <c r="BC50" i="6"/>
  <c r="BK50" i="6"/>
  <c r="J21" i="1"/>
  <c r="K21" i="1"/>
  <c r="R23" i="1"/>
  <c r="F23" i="1"/>
  <c r="G23" i="1"/>
  <c r="N23" i="1"/>
  <c r="O23" i="1"/>
  <c r="S23" i="1"/>
  <c r="Z23" i="1"/>
  <c r="AA23" i="1"/>
  <c r="BB40" i="103"/>
  <c r="BJ40" i="103"/>
  <c r="AA31" i="106"/>
  <c r="W21" i="102"/>
  <c r="V21" i="102"/>
  <c r="G26" i="102"/>
  <c r="W23" i="104"/>
  <c r="V23" i="104"/>
  <c r="J21" i="104"/>
  <c r="K21" i="104"/>
  <c r="Z23" i="104"/>
  <c r="AA23" i="104"/>
  <c r="BB24" i="108"/>
  <c r="BJ24" i="108"/>
  <c r="BB25" i="5"/>
  <c r="BJ25" i="5"/>
  <c r="BC40" i="93"/>
  <c r="BK40" i="93"/>
  <c r="BI31" i="96"/>
  <c r="BA31" i="96"/>
  <c r="O40" i="105"/>
  <c r="O45" i="105"/>
  <c r="O42" i="105"/>
  <c r="O41" i="105"/>
  <c r="O43" i="105"/>
  <c r="O44" i="105"/>
  <c r="R39" i="9"/>
  <c r="Z43" i="9"/>
  <c r="S39" i="9"/>
  <c r="AA43" i="9"/>
  <c r="BG25" i="98"/>
  <c r="AY25" i="98"/>
  <c r="F30" i="100"/>
  <c r="G30" i="100"/>
  <c r="BA53" i="96"/>
  <c r="BI53" i="96"/>
  <c r="N27" i="7"/>
  <c r="N22" i="7"/>
  <c r="N26" i="7"/>
  <c r="N24" i="7"/>
  <c r="N23" i="7"/>
  <c r="N25" i="7"/>
  <c r="BI52" i="5"/>
  <c r="BA52" i="5"/>
  <c r="N31" i="86"/>
  <c r="N32" i="86"/>
  <c r="N35" i="86"/>
  <c r="N33" i="86"/>
  <c r="N34" i="86"/>
  <c r="N36" i="86"/>
  <c r="BA26" i="96"/>
  <c r="BI26" i="96"/>
  <c r="AX25" i="101"/>
  <c r="BF25" i="101"/>
  <c r="BJ33" i="4"/>
  <c r="BB33" i="4"/>
  <c r="BK41" i="104"/>
  <c r="BC41" i="104"/>
  <c r="F41" i="91"/>
  <c r="F40" i="91"/>
  <c r="F44" i="91"/>
  <c r="F43" i="91"/>
  <c r="F42" i="91"/>
  <c r="F45" i="91"/>
  <c r="BA44" i="85"/>
  <c r="BI44" i="85"/>
  <c r="F42" i="94"/>
  <c r="F44" i="94"/>
  <c r="F45" i="94"/>
  <c r="F40" i="94"/>
  <c r="F43" i="94"/>
  <c r="F41" i="94"/>
  <c r="W52" i="107"/>
  <c r="W54" i="107"/>
  <c r="W53" i="107"/>
  <c r="W50" i="107"/>
  <c r="W51" i="107"/>
  <c r="W49" i="107"/>
  <c r="R24" i="7"/>
  <c r="R22" i="7"/>
  <c r="R27" i="7"/>
  <c r="R25" i="7"/>
  <c r="R26" i="7"/>
  <c r="R23" i="7"/>
  <c r="F42" i="88"/>
  <c r="F41" i="88"/>
  <c r="F40" i="88"/>
  <c r="F43" i="88"/>
  <c r="F45" i="88"/>
  <c r="F44" i="88"/>
  <c r="N21" i="92"/>
  <c r="O21" i="92"/>
  <c r="BC35" i="97"/>
  <c r="BK35" i="97"/>
  <c r="R40" i="97"/>
  <c r="R44" i="97"/>
  <c r="R42" i="97"/>
  <c r="R41" i="97"/>
  <c r="R43" i="97"/>
  <c r="R45" i="97"/>
  <c r="V33" i="94"/>
  <c r="V32" i="94"/>
  <c r="V36" i="94"/>
  <c r="V34" i="94"/>
  <c r="V31" i="94"/>
  <c r="V35" i="94"/>
  <c r="W27" i="85"/>
  <c r="W24" i="85"/>
  <c r="W22" i="85"/>
  <c r="W26" i="85"/>
  <c r="W25" i="85"/>
  <c r="W23" i="85"/>
  <c r="G33" i="94"/>
  <c r="G35" i="94"/>
  <c r="G36" i="94"/>
  <c r="G31" i="94"/>
  <c r="G32" i="94"/>
  <c r="G34" i="94"/>
  <c r="BC33" i="103"/>
  <c r="BK33" i="103"/>
  <c r="W24" i="100"/>
  <c r="W27" i="100"/>
  <c r="W23" i="100"/>
  <c r="W22" i="100"/>
  <c r="W25" i="100"/>
  <c r="W26" i="100"/>
  <c r="R41" i="7"/>
  <c r="R43" i="7"/>
  <c r="R44" i="7"/>
  <c r="R42" i="7"/>
  <c r="R45" i="7"/>
  <c r="R40" i="7"/>
  <c r="V35" i="101"/>
  <c r="V32" i="101"/>
  <c r="V33" i="101"/>
  <c r="V34" i="101"/>
  <c r="V36" i="101"/>
  <c r="V31" i="101"/>
  <c r="K51" i="97"/>
  <c r="K54" i="97"/>
  <c r="K49" i="97"/>
  <c r="K53" i="97"/>
  <c r="K52" i="97"/>
  <c r="K50" i="97"/>
  <c r="V35" i="89"/>
  <c r="V34" i="89"/>
  <c r="V36" i="89"/>
  <c r="V31" i="89"/>
  <c r="V33" i="89"/>
  <c r="V32" i="89"/>
  <c r="BK31" i="91"/>
  <c r="BC31" i="91"/>
  <c r="W23" i="88"/>
  <c r="W27" i="88"/>
  <c r="W24" i="88"/>
  <c r="W25" i="88"/>
  <c r="W26" i="88"/>
  <c r="W22" i="88"/>
  <c r="O51" i="101"/>
  <c r="O52" i="101"/>
  <c r="O54" i="101"/>
  <c r="O49" i="101"/>
  <c r="O53" i="101"/>
  <c r="O50" i="101"/>
  <c r="V52" i="97"/>
  <c r="V54" i="97"/>
  <c r="V49" i="97"/>
  <c r="V50" i="97"/>
  <c r="V53" i="97"/>
  <c r="V51" i="97"/>
  <c r="S40" i="105"/>
  <c r="S41" i="105"/>
  <c r="S43" i="105"/>
  <c r="S42" i="105"/>
  <c r="S45" i="105"/>
  <c r="S44" i="105"/>
  <c r="AA41" i="107"/>
  <c r="BJ45" i="5"/>
  <c r="BB45" i="5"/>
  <c r="AX23" i="10"/>
  <c r="BF23" i="10"/>
  <c r="F26" i="10"/>
  <c r="R42" i="107"/>
  <c r="R43" i="107"/>
  <c r="R44" i="107"/>
  <c r="R40" i="107"/>
  <c r="R41" i="107"/>
  <c r="R45" i="107"/>
  <c r="BG43" i="98"/>
  <c r="AY43" i="98"/>
  <c r="Z54" i="8"/>
  <c r="Z49" i="8"/>
  <c r="Z52" i="8"/>
  <c r="Z53" i="8"/>
  <c r="Z50" i="8"/>
  <c r="Z51" i="8"/>
  <c r="K39" i="101"/>
  <c r="J39" i="101"/>
  <c r="G41" i="101"/>
  <c r="F41" i="101"/>
  <c r="R30" i="95"/>
  <c r="S30" i="95"/>
  <c r="W34" i="95"/>
  <c r="Z34" i="95"/>
  <c r="K30" i="107"/>
  <c r="AA32" i="107"/>
  <c r="J30" i="107"/>
  <c r="Z32" i="107"/>
  <c r="N36" i="105"/>
  <c r="N33" i="105"/>
  <c r="N34" i="105"/>
  <c r="N31" i="105"/>
  <c r="N35" i="105"/>
  <c r="N32" i="105"/>
  <c r="BC50" i="94"/>
  <c r="BK50" i="94"/>
  <c r="BC54" i="94"/>
  <c r="BK54" i="94"/>
  <c r="W30" i="10"/>
  <c r="V30" i="10"/>
  <c r="R35" i="10"/>
  <c r="S35" i="10"/>
  <c r="G35" i="10"/>
  <c r="AX35" i="10" s="1"/>
  <c r="O40" i="85"/>
  <c r="O44" i="85"/>
  <c r="O42" i="85"/>
  <c r="O43" i="85"/>
  <c r="O41" i="85"/>
  <c r="O45" i="85"/>
  <c r="R40" i="98"/>
  <c r="R42" i="98"/>
  <c r="R44" i="98"/>
  <c r="R41" i="98"/>
  <c r="R43" i="98"/>
  <c r="R45" i="98"/>
  <c r="BC27" i="99"/>
  <c r="BK27" i="99"/>
  <c r="AX22" i="87"/>
  <c r="BF22" i="87"/>
  <c r="AX25" i="87"/>
  <c r="BF25" i="87"/>
  <c r="AA23" i="88"/>
  <c r="N24" i="87"/>
  <c r="N26" i="87"/>
  <c r="N22" i="87"/>
  <c r="N25" i="87"/>
  <c r="N27" i="87"/>
  <c r="N23" i="87"/>
  <c r="BK27" i="87"/>
  <c r="BC27" i="87"/>
  <c r="S51" i="103"/>
  <c r="S50" i="103"/>
  <c r="S53" i="103"/>
  <c r="S49" i="103"/>
  <c r="S54" i="103"/>
  <c r="S52" i="103"/>
  <c r="O48" i="97"/>
  <c r="AA51" i="97"/>
  <c r="N48" i="97"/>
  <c r="Z51" i="97"/>
  <c r="BC35" i="9"/>
  <c r="BK35" i="9"/>
  <c r="BC36" i="9"/>
  <c r="BK36" i="9"/>
  <c r="BB50" i="5"/>
  <c r="BB53" i="5"/>
  <c r="BJ53" i="5"/>
  <c r="BK45" i="103"/>
  <c r="BC45" i="103"/>
  <c r="BK43" i="103"/>
  <c r="BC43" i="103"/>
  <c r="BK54" i="95"/>
  <c r="BC54" i="95"/>
  <c r="BB51" i="1"/>
  <c r="BJ51" i="1"/>
  <c r="BJ54" i="1"/>
  <c r="BB54" i="1"/>
  <c r="K25" i="10"/>
  <c r="K24" i="10"/>
  <c r="K26" i="10"/>
  <c r="K23" i="10"/>
  <c r="K22" i="10"/>
  <c r="K27" i="10"/>
  <c r="BK26" i="9"/>
  <c r="BC26" i="9"/>
  <c r="K30" i="92"/>
  <c r="J30" i="92"/>
  <c r="R34" i="99"/>
  <c r="R36" i="99"/>
  <c r="R31" i="99"/>
  <c r="R32" i="99"/>
  <c r="R35" i="99"/>
  <c r="R33" i="99"/>
  <c r="V39" i="98"/>
  <c r="W39" i="98"/>
  <c r="AA44" i="98"/>
  <c r="Z44" i="98"/>
  <c r="F44" i="98"/>
  <c r="G44" i="98"/>
  <c r="K44" i="98"/>
  <c r="J44" i="98"/>
  <c r="W25" i="96"/>
  <c r="W26" i="96"/>
  <c r="W23" i="96"/>
  <c r="W27" i="96"/>
  <c r="W22" i="96"/>
  <c r="W24" i="96"/>
  <c r="AA45" i="10"/>
  <c r="AA41" i="10"/>
  <c r="AA44" i="10"/>
  <c r="AA42" i="10"/>
  <c r="AA40" i="10"/>
  <c r="AA43" i="10"/>
  <c r="S39" i="86"/>
  <c r="R39" i="86"/>
  <c r="Z43" i="86"/>
  <c r="AA43" i="86"/>
  <c r="K21" i="4"/>
  <c r="J21" i="4"/>
  <c r="R23" i="4"/>
  <c r="S23" i="4"/>
  <c r="Z23" i="4"/>
  <c r="N23" i="4"/>
  <c r="AA23" i="4"/>
  <c r="O23" i="4"/>
  <c r="W23" i="4"/>
  <c r="O50" i="7"/>
  <c r="O52" i="7"/>
  <c r="O51" i="7"/>
  <c r="O49" i="7"/>
  <c r="O53" i="7"/>
  <c r="O54" i="7"/>
  <c r="BK52" i="88"/>
  <c r="BC52" i="88"/>
  <c r="BK51" i="86"/>
  <c r="BC51" i="86"/>
  <c r="S48" i="108"/>
  <c r="R48" i="108"/>
  <c r="W52" i="108"/>
  <c r="V52" i="108"/>
  <c r="Z52" i="108"/>
  <c r="AA52" i="108"/>
  <c r="Z43" i="102"/>
  <c r="Z40" i="102"/>
  <c r="Z41" i="102"/>
  <c r="Z42" i="102"/>
  <c r="Z44" i="102"/>
  <c r="Z45" i="102"/>
  <c r="BA33" i="90"/>
  <c r="BI33" i="90"/>
  <c r="BI34" i="90"/>
  <c r="BA34" i="90"/>
  <c r="S53" i="10"/>
  <c r="AA34" i="95"/>
  <c r="BJ27" i="1"/>
  <c r="BB27" i="1"/>
  <c r="BJ22" i="1"/>
  <c r="BB22" i="1"/>
  <c r="W23" i="1"/>
  <c r="BB23" i="1" s="1"/>
  <c r="W27" i="105"/>
  <c r="W24" i="105"/>
  <c r="W22" i="105"/>
  <c r="W26" i="105"/>
  <c r="W25" i="105"/>
  <c r="W23" i="105"/>
  <c r="BK26" i="90"/>
  <c r="BC26" i="90"/>
  <c r="BK42" i="5"/>
  <c r="BC42" i="5"/>
  <c r="K48" i="87"/>
  <c r="J48" i="87"/>
  <c r="G50" i="87"/>
  <c r="F50" i="87"/>
  <c r="Z50" i="87"/>
  <c r="BK25" i="85"/>
  <c r="BC25" i="85"/>
  <c r="BC24" i="85"/>
  <c r="BK24" i="85"/>
  <c r="R30" i="104"/>
  <c r="S30" i="104"/>
  <c r="V34" i="104"/>
  <c r="W34" i="104"/>
  <c r="Z34" i="104"/>
  <c r="AA34" i="104"/>
  <c r="F22" i="97"/>
  <c r="F25" i="97"/>
  <c r="F26" i="97"/>
  <c r="F27" i="97"/>
  <c r="F23" i="97"/>
  <c r="F24" i="97"/>
  <c r="S50" i="87"/>
  <c r="V26" i="8"/>
  <c r="V25" i="8"/>
  <c r="V22" i="8"/>
  <c r="V23" i="8"/>
  <c r="V27" i="8"/>
  <c r="V24" i="8"/>
  <c r="BK22" i="117"/>
  <c r="BC22" i="117"/>
  <c r="N26" i="95"/>
  <c r="N22" i="95"/>
  <c r="N24" i="95"/>
  <c r="N27" i="95"/>
  <c r="N25" i="95"/>
  <c r="N23" i="95"/>
  <c r="K54" i="108"/>
  <c r="K52" i="108"/>
  <c r="K49" i="108"/>
  <c r="K50" i="108"/>
  <c r="K53" i="108"/>
  <c r="K51" i="108"/>
  <c r="AA45" i="100"/>
  <c r="AA44" i="100"/>
  <c r="AA40" i="100"/>
  <c r="AA41" i="100"/>
  <c r="AA43" i="100"/>
  <c r="AA42" i="100"/>
  <c r="AA51" i="9"/>
  <c r="BK27" i="95"/>
  <c r="BC27" i="95"/>
  <c r="O31" i="104"/>
  <c r="O34" i="104"/>
  <c r="O36" i="104"/>
  <c r="O35" i="104"/>
  <c r="O33" i="104"/>
  <c r="O32" i="104"/>
  <c r="S30" i="89"/>
  <c r="R30" i="89"/>
  <c r="F34" i="89"/>
  <c r="J34" i="89"/>
  <c r="G34" i="89"/>
  <c r="K34" i="89"/>
  <c r="AA34" i="89"/>
  <c r="Z34" i="89"/>
  <c r="F53" i="103"/>
  <c r="F49" i="103"/>
  <c r="F54" i="103"/>
  <c r="F51" i="103"/>
  <c r="F52" i="103"/>
  <c r="F50" i="103"/>
  <c r="F48" i="4"/>
  <c r="G48" i="4"/>
  <c r="N49" i="4"/>
  <c r="R49" i="4"/>
  <c r="S49" i="4"/>
  <c r="AA49" i="4"/>
  <c r="Z49" i="4"/>
  <c r="O49" i="4"/>
  <c r="W49" i="4"/>
  <c r="V49" i="4"/>
  <c r="AA45" i="92"/>
  <c r="AA44" i="92"/>
  <c r="AA43" i="92"/>
  <c r="AA41" i="92"/>
  <c r="AA40" i="92"/>
  <c r="AA42" i="92"/>
  <c r="BF36" i="101"/>
  <c r="AX36" i="101"/>
  <c r="BC44" i="90"/>
  <c r="BK44" i="90"/>
  <c r="BC24" i="103"/>
  <c r="BK24" i="103"/>
  <c r="BC22" i="103"/>
  <c r="BK22" i="103"/>
  <c r="F31" i="91"/>
  <c r="F32" i="91"/>
  <c r="F33" i="91"/>
  <c r="F34" i="91"/>
  <c r="F36" i="91"/>
  <c r="F35" i="91"/>
  <c r="BK32" i="6"/>
  <c r="BC32" i="6"/>
  <c r="BJ36" i="1"/>
  <c r="BB36" i="1"/>
  <c r="F26" i="102"/>
  <c r="AX53" i="102"/>
  <c r="BF53" i="102"/>
  <c r="BF54" i="102"/>
  <c r="AX54" i="102"/>
  <c r="AX54" i="1"/>
  <c r="BF54" i="1"/>
  <c r="BK44" i="88"/>
  <c r="BC44" i="88"/>
  <c r="BK44" i="107"/>
  <c r="BC44" i="107"/>
  <c r="K30" i="88"/>
  <c r="J30" i="88"/>
  <c r="Z32" i="88"/>
  <c r="AA32" i="88"/>
  <c r="G39" i="6"/>
  <c r="F39" i="6"/>
  <c r="AA40" i="6"/>
  <c r="Z40" i="6"/>
  <c r="AA23" i="96"/>
  <c r="BC23" i="96" s="1"/>
  <c r="O25" i="105"/>
  <c r="O26" i="105"/>
  <c r="O24" i="105"/>
  <c r="O27" i="105"/>
  <c r="O22" i="105"/>
  <c r="O23" i="105"/>
  <c r="BB24" i="4"/>
  <c r="BJ24" i="4"/>
  <c r="BC51" i="106"/>
  <c r="BK51" i="106"/>
  <c r="S35" i="103"/>
  <c r="S34" i="103"/>
  <c r="S31" i="103"/>
  <c r="S33" i="103"/>
  <c r="S32" i="103"/>
  <c r="S36" i="103"/>
  <c r="AA34" i="9"/>
  <c r="BK34" i="9" s="1"/>
  <c r="BJ54" i="4"/>
  <c r="BB54" i="4"/>
  <c r="V40" i="108"/>
  <c r="N31" i="6"/>
  <c r="K33" i="98"/>
  <c r="BC44" i="105"/>
  <c r="BK44" i="105"/>
  <c r="BF41" i="102"/>
  <c r="AX41" i="102"/>
  <c r="BK40" i="97"/>
  <c r="BC40" i="97"/>
  <c r="V44" i="8"/>
  <c r="V45" i="8"/>
  <c r="V41" i="8"/>
  <c r="V40" i="8"/>
  <c r="V42" i="8"/>
  <c r="V43" i="8"/>
  <c r="BA31" i="117"/>
  <c r="BI31" i="117"/>
  <c r="AX23" i="89"/>
  <c r="BF23" i="89"/>
  <c r="BJ42" i="95"/>
  <c r="BB42" i="95"/>
  <c r="BB27" i="103"/>
  <c r="BJ27" i="103"/>
  <c r="BB22" i="103"/>
  <c r="BJ22" i="103"/>
  <c r="BK42" i="87"/>
  <c r="BC42" i="87"/>
  <c r="BC53" i="103"/>
  <c r="BK53" i="103"/>
  <c r="S35" i="107"/>
  <c r="S31" i="107"/>
  <c r="S33" i="107"/>
  <c r="S32" i="107"/>
  <c r="S36" i="107"/>
  <c r="S34" i="107"/>
  <c r="AA49" i="5"/>
  <c r="F48" i="5"/>
  <c r="Z49" i="5"/>
  <c r="G48" i="5"/>
  <c r="R49" i="5"/>
  <c r="S49" i="5"/>
  <c r="W49" i="5"/>
  <c r="BJ49" i="5" s="1"/>
  <c r="G39" i="86"/>
  <c r="F39" i="86"/>
  <c r="Z40" i="86"/>
  <c r="AA40" i="86"/>
  <c r="W50" i="99"/>
  <c r="J48" i="99"/>
  <c r="K48" i="99"/>
  <c r="V50" i="99"/>
  <c r="V53" i="92"/>
  <c r="V54" i="92"/>
  <c r="V50" i="92"/>
  <c r="V52" i="92"/>
  <c r="V51" i="92"/>
  <c r="V49" i="92"/>
  <c r="O30" i="94"/>
  <c r="N30" i="94"/>
  <c r="J33" i="94"/>
  <c r="K33" i="94"/>
  <c r="AA33" i="94"/>
  <c r="BK33" i="94" s="1"/>
  <c r="W31" i="106"/>
  <c r="S23" i="103"/>
  <c r="S22" i="103"/>
  <c r="S24" i="103"/>
  <c r="S26" i="103"/>
  <c r="S25" i="103"/>
  <c r="S27" i="103"/>
  <c r="BJ40" i="93"/>
  <c r="BB40" i="93"/>
  <c r="BI54" i="90"/>
  <c r="BA54" i="90"/>
  <c r="BA50" i="90"/>
  <c r="BI50" i="90"/>
  <c r="K35" i="91"/>
  <c r="K31" i="91"/>
  <c r="K36" i="91"/>
  <c r="K33" i="91"/>
  <c r="K34" i="91"/>
  <c r="K32" i="91"/>
  <c r="AX33" i="10"/>
  <c r="BF33" i="10"/>
  <c r="O40" i="7"/>
  <c r="O42" i="7"/>
  <c r="O41" i="7"/>
  <c r="O44" i="7"/>
  <c r="O43" i="7"/>
  <c r="O45" i="7"/>
  <c r="K21" i="9"/>
  <c r="J21" i="9"/>
  <c r="AA23" i="9"/>
  <c r="Z23" i="9"/>
  <c r="Z41" i="9"/>
  <c r="J39" i="9"/>
  <c r="K39" i="9"/>
  <c r="AA41" i="9"/>
  <c r="BK23" i="106"/>
  <c r="BC23" i="106"/>
  <c r="BK27" i="106"/>
  <c r="BC27" i="106"/>
  <c r="S54" i="94"/>
  <c r="S51" i="94"/>
  <c r="S53" i="94"/>
  <c r="S52" i="94"/>
  <c r="S49" i="94"/>
  <c r="S50" i="94"/>
  <c r="R21" i="93"/>
  <c r="S21" i="93"/>
  <c r="W25" i="93"/>
  <c r="V25" i="93"/>
  <c r="N25" i="93"/>
  <c r="G21" i="92"/>
  <c r="F21" i="92"/>
  <c r="BC23" i="6"/>
  <c r="BK23" i="6"/>
  <c r="BK35" i="95"/>
  <c r="BC35" i="95"/>
  <c r="F21" i="107"/>
  <c r="G21" i="107"/>
  <c r="W35" i="105"/>
  <c r="W32" i="105"/>
  <c r="W34" i="105"/>
  <c r="W31" i="105"/>
  <c r="W36" i="105"/>
  <c r="W33" i="105"/>
  <c r="BK41" i="96"/>
  <c r="BC41" i="96"/>
  <c r="G49" i="97"/>
  <c r="G53" i="97"/>
  <c r="G52" i="97"/>
  <c r="G54" i="97"/>
  <c r="G50" i="97"/>
  <c r="G51" i="97"/>
  <c r="BI53" i="87"/>
  <c r="BA53" i="87"/>
  <c r="V52" i="8"/>
  <c r="V49" i="8"/>
  <c r="V50" i="8"/>
  <c r="V51" i="8"/>
  <c r="V53" i="8"/>
  <c r="V54" i="8"/>
  <c r="BB49" i="117"/>
  <c r="BJ49" i="117"/>
  <c r="O51" i="95"/>
  <c r="O53" i="95"/>
  <c r="O52" i="95"/>
  <c r="O54" i="95"/>
  <c r="O50" i="95"/>
  <c r="O49" i="95"/>
  <c r="BF45" i="89"/>
  <c r="AX45" i="89"/>
  <c r="S50" i="92"/>
  <c r="S54" i="92"/>
  <c r="S51" i="92"/>
  <c r="S49" i="92"/>
  <c r="S53" i="92"/>
  <c r="S52" i="92"/>
  <c r="BJ40" i="99"/>
  <c r="BB40" i="99"/>
  <c r="BC45" i="93"/>
  <c r="BK45" i="93"/>
  <c r="N40" i="6"/>
  <c r="BH44" i="6"/>
  <c r="AZ44" i="6"/>
  <c r="BC52" i="97"/>
  <c r="BK52" i="97"/>
  <c r="BC35" i="85"/>
  <c r="BK35" i="85"/>
  <c r="F27" i="96"/>
  <c r="F24" i="96"/>
  <c r="F22" i="96"/>
  <c r="F26" i="96"/>
  <c r="F25" i="96"/>
  <c r="F23" i="96"/>
  <c r="F27" i="94"/>
  <c r="F23" i="94"/>
  <c r="F25" i="94"/>
  <c r="F26" i="94"/>
  <c r="F24" i="94"/>
  <c r="F22" i="94"/>
  <c r="N23" i="103"/>
  <c r="N22" i="103"/>
  <c r="N26" i="103"/>
  <c r="N25" i="103"/>
  <c r="N27" i="103"/>
  <c r="N24" i="103"/>
  <c r="R34" i="7"/>
  <c r="R32" i="7"/>
  <c r="R31" i="7"/>
  <c r="R36" i="7"/>
  <c r="R33" i="7"/>
  <c r="R35" i="7"/>
  <c r="BF53" i="101"/>
  <c r="AX53" i="101"/>
  <c r="G48" i="93"/>
  <c r="F48" i="93"/>
  <c r="Z49" i="93"/>
  <c r="W49" i="93"/>
  <c r="V49" i="93"/>
  <c r="AA49" i="93"/>
  <c r="O49" i="93"/>
  <c r="F48" i="95"/>
  <c r="G48" i="95"/>
  <c r="V49" i="95"/>
  <c r="AA49" i="95"/>
  <c r="BK49" i="95" s="1"/>
  <c r="R26" i="8"/>
  <c r="R25" i="8"/>
  <c r="R24" i="8"/>
  <c r="R23" i="8"/>
  <c r="R27" i="8"/>
  <c r="R22" i="8"/>
  <c r="V35" i="88"/>
  <c r="V32" i="88"/>
  <c r="V36" i="88"/>
  <c r="V34" i="88"/>
  <c r="V33" i="88"/>
  <c r="V31" i="88"/>
  <c r="BJ41" i="106"/>
  <c r="BB41" i="106"/>
  <c r="BF24" i="101"/>
  <c r="AX24" i="101"/>
  <c r="W45" i="97"/>
  <c r="W44" i="97"/>
  <c r="W41" i="97"/>
  <c r="W42" i="97"/>
  <c r="W43" i="97"/>
  <c r="W40" i="97"/>
  <c r="S54" i="107"/>
  <c r="S50" i="107"/>
  <c r="S53" i="107"/>
  <c r="S52" i="107"/>
  <c r="S51" i="107"/>
  <c r="S49" i="107"/>
  <c r="W30" i="87"/>
  <c r="V30" i="87"/>
  <c r="F35" i="87"/>
  <c r="Z35" i="87"/>
  <c r="G35" i="87"/>
  <c r="AA35" i="87"/>
  <c r="S35" i="87"/>
  <c r="R35" i="87"/>
  <c r="G48" i="7"/>
  <c r="F48" i="7"/>
  <c r="J49" i="7"/>
  <c r="K49" i="7"/>
  <c r="AA49" i="7"/>
  <c r="Z49" i="7"/>
  <c r="AA36" i="8"/>
  <c r="AA32" i="8"/>
  <c r="AA34" i="8"/>
  <c r="AA31" i="8"/>
  <c r="AA33" i="8"/>
  <c r="AA35" i="8"/>
  <c r="AZ49" i="90"/>
  <c r="BH49" i="90"/>
  <c r="BK27" i="96"/>
  <c r="BC27" i="96"/>
  <c r="BK34" i="4"/>
  <c r="BC34" i="4"/>
  <c r="BA24" i="85"/>
  <c r="BI24" i="85"/>
  <c r="BK25" i="6"/>
  <c r="BC25" i="6"/>
  <c r="S25" i="6"/>
  <c r="S27" i="6"/>
  <c r="S26" i="6"/>
  <c r="S23" i="6"/>
  <c r="S24" i="6"/>
  <c r="S22" i="6"/>
  <c r="BJ26" i="95"/>
  <c r="BB26" i="95"/>
  <c r="AX35" i="1"/>
  <c r="BF35" i="1"/>
  <c r="AX33" i="87"/>
  <c r="BF33" i="87"/>
  <c r="BB33" i="106"/>
  <c r="BJ33" i="106"/>
  <c r="AA22" i="107"/>
  <c r="BF54" i="89"/>
  <c r="AX54" i="89"/>
  <c r="AA53" i="10"/>
  <c r="AA54" i="10"/>
  <c r="AA50" i="10"/>
  <c r="AA51" i="10"/>
  <c r="AA49" i="10"/>
  <c r="AA52" i="10"/>
  <c r="W49" i="95"/>
  <c r="Z50" i="99"/>
  <c r="N48" i="106"/>
  <c r="V51" i="106"/>
  <c r="O48" i="106"/>
  <c r="S51" i="106"/>
  <c r="R51" i="106"/>
  <c r="W51" i="106"/>
  <c r="O34" i="102"/>
  <c r="O36" i="102"/>
  <c r="O35" i="102"/>
  <c r="O31" i="102"/>
  <c r="O33" i="102"/>
  <c r="O32" i="102"/>
  <c r="S27" i="94"/>
  <c r="S25" i="94"/>
  <c r="S26" i="94"/>
  <c r="S23" i="94"/>
  <c r="S24" i="94"/>
  <c r="S22" i="94"/>
  <c r="BC27" i="93"/>
  <c r="BK27" i="93"/>
  <c r="J35" i="98"/>
  <c r="J33" i="98"/>
  <c r="V54" i="105"/>
  <c r="V49" i="105"/>
  <c r="V50" i="105"/>
  <c r="V53" i="105"/>
  <c r="V52" i="105"/>
  <c r="V51" i="105"/>
  <c r="O24" i="5"/>
  <c r="O25" i="5"/>
  <c r="O27" i="5"/>
  <c r="O22" i="5"/>
  <c r="O26" i="5"/>
  <c r="O23" i="5"/>
  <c r="K21" i="86"/>
  <c r="J21" i="86"/>
  <c r="Z23" i="86"/>
  <c r="AA23" i="86"/>
  <c r="AZ32" i="90"/>
  <c r="BH32" i="90"/>
  <c r="F21" i="9"/>
  <c r="G21" i="9"/>
  <c r="AA22" i="9"/>
  <c r="Z22" i="9"/>
  <c r="Z41" i="5"/>
  <c r="K39" i="5"/>
  <c r="AA41" i="5"/>
  <c r="J39" i="5"/>
  <c r="F36" i="103"/>
  <c r="F31" i="103"/>
  <c r="F32" i="103"/>
  <c r="F34" i="103"/>
  <c r="F33" i="103"/>
  <c r="F35" i="103"/>
  <c r="BA33" i="87"/>
  <c r="F35" i="99"/>
  <c r="F34" i="99"/>
  <c r="F33" i="99"/>
  <c r="F32" i="99"/>
  <c r="F31" i="99"/>
  <c r="F36" i="99"/>
  <c r="BC33" i="106"/>
  <c r="BK33" i="106"/>
  <c r="BC36" i="106"/>
  <c r="BK36" i="106"/>
  <c r="K30" i="102"/>
  <c r="J30" i="102"/>
  <c r="G32" i="102"/>
  <c r="F32" i="102"/>
  <c r="N48" i="100"/>
  <c r="O48" i="100"/>
  <c r="J48" i="93"/>
  <c r="K48" i="93"/>
  <c r="W50" i="93"/>
  <c r="V50" i="93"/>
  <c r="Z50" i="93"/>
  <c r="AA50" i="93"/>
  <c r="N50" i="93"/>
  <c r="O21" i="10"/>
  <c r="N21" i="10"/>
  <c r="R24" i="10"/>
  <c r="BG54" i="98"/>
  <c r="AY54" i="98"/>
  <c r="N23" i="88"/>
  <c r="AZ24" i="88"/>
  <c r="BH24" i="88"/>
  <c r="V44" i="6"/>
  <c r="V40" i="6"/>
  <c r="V45" i="6"/>
  <c r="V42" i="6"/>
  <c r="V43" i="6"/>
  <c r="V41" i="6"/>
  <c r="W44" i="92"/>
  <c r="W43" i="92"/>
  <c r="W41" i="92"/>
  <c r="W42" i="92"/>
  <c r="W45" i="92"/>
  <c r="W40" i="92"/>
  <c r="BK43" i="6"/>
  <c r="BC43" i="6"/>
  <c r="R41" i="5"/>
  <c r="BI44" i="5"/>
  <c r="BA44" i="5"/>
  <c r="BC34" i="98"/>
  <c r="BK34" i="98"/>
  <c r="BI22" i="10"/>
  <c r="BA22" i="10"/>
  <c r="N41" i="96"/>
  <c r="N40" i="96"/>
  <c r="N42" i="96"/>
  <c r="N45" i="96"/>
  <c r="N43" i="96"/>
  <c r="N44" i="96"/>
  <c r="O34" i="7"/>
  <c r="O32" i="7"/>
  <c r="O36" i="7"/>
  <c r="O31" i="7"/>
  <c r="O35" i="7"/>
  <c r="O33" i="7"/>
  <c r="BJ53" i="95"/>
  <c r="BB53" i="95"/>
  <c r="O50" i="102"/>
  <c r="O53" i="102"/>
  <c r="O51" i="102"/>
  <c r="O52" i="102"/>
  <c r="O54" i="102"/>
  <c r="O49" i="102"/>
  <c r="S43" i="94"/>
  <c r="S45" i="94"/>
  <c r="S44" i="94"/>
  <c r="S42" i="94"/>
  <c r="S41" i="94"/>
  <c r="S40" i="94"/>
  <c r="N27" i="86"/>
  <c r="N23" i="86"/>
  <c r="N25" i="86"/>
  <c r="N24" i="86"/>
  <c r="N26" i="86"/>
  <c r="N22" i="86"/>
  <c r="O21" i="91"/>
  <c r="N21" i="91"/>
  <c r="Z24" i="91"/>
  <c r="W24" i="91"/>
  <c r="AA24" i="91"/>
  <c r="V24" i="91"/>
  <c r="N31" i="95"/>
  <c r="N36" i="95"/>
  <c r="N35" i="95"/>
  <c r="N34" i="95"/>
  <c r="N33" i="95"/>
  <c r="N32" i="95"/>
  <c r="BF45" i="87"/>
  <c r="AX45" i="87"/>
  <c r="AX44" i="87"/>
  <c r="BF44" i="87"/>
  <c r="N49" i="93"/>
  <c r="BK43" i="85"/>
  <c r="BC43" i="85"/>
  <c r="BC45" i="85"/>
  <c r="BK45" i="85"/>
  <c r="BA44" i="96"/>
  <c r="BI44" i="96"/>
  <c r="AX34" i="98"/>
  <c r="V53" i="6"/>
  <c r="V49" i="6"/>
  <c r="V54" i="6"/>
  <c r="V50" i="6"/>
  <c r="V52" i="6"/>
  <c r="V51" i="6"/>
  <c r="BC31" i="96"/>
  <c r="BK31" i="96"/>
  <c r="O33" i="103"/>
  <c r="O32" i="103"/>
  <c r="O35" i="103"/>
  <c r="O36" i="103"/>
  <c r="O34" i="103"/>
  <c r="O31" i="103"/>
  <c r="AY43" i="7"/>
  <c r="BG43" i="7"/>
  <c r="J53" i="97"/>
  <c r="J49" i="97"/>
  <c r="J52" i="97"/>
  <c r="J50" i="97"/>
  <c r="J51" i="97"/>
  <c r="J54" i="97"/>
  <c r="R32" i="8"/>
  <c r="R33" i="8"/>
  <c r="R35" i="8"/>
  <c r="R31" i="8"/>
  <c r="R34" i="8"/>
  <c r="R36" i="8"/>
  <c r="N53" i="101"/>
  <c r="N51" i="101"/>
  <c r="N52" i="101"/>
  <c r="N54" i="101"/>
  <c r="N50" i="101"/>
  <c r="N49" i="101"/>
  <c r="R44" i="105"/>
  <c r="R42" i="105"/>
  <c r="R41" i="105"/>
  <c r="R40" i="105"/>
  <c r="R43" i="105"/>
  <c r="R45" i="105"/>
  <c r="BB40" i="5"/>
  <c r="BJ40" i="5"/>
  <c r="BF27" i="10"/>
  <c r="AX27" i="10"/>
  <c r="K30" i="101"/>
  <c r="G32" i="101"/>
  <c r="J30" i="101"/>
  <c r="F32" i="101"/>
  <c r="R48" i="95"/>
  <c r="S48" i="95"/>
  <c r="AA52" i="95"/>
  <c r="BK52" i="95" s="1"/>
  <c r="W52" i="95"/>
  <c r="BK52" i="94"/>
  <c r="BC52" i="94"/>
  <c r="BK24" i="99"/>
  <c r="BC24" i="99"/>
  <c r="BC25" i="87"/>
  <c r="BK25" i="87"/>
  <c r="AA24" i="97"/>
  <c r="N21" i="97"/>
  <c r="O21" i="97"/>
  <c r="Z24" i="97"/>
  <c r="BC31" i="9"/>
  <c r="BK31" i="9"/>
  <c r="BB41" i="91"/>
  <c r="BJ41" i="91"/>
  <c r="BJ52" i="5"/>
  <c r="BB52" i="5"/>
  <c r="BK44" i="103"/>
  <c r="BC44" i="103"/>
  <c r="BB52" i="1"/>
  <c r="BJ52" i="1"/>
  <c r="J48" i="92"/>
  <c r="K48" i="92"/>
  <c r="N52" i="96"/>
  <c r="N49" i="96"/>
  <c r="N53" i="96"/>
  <c r="N51" i="96"/>
  <c r="N54" i="96"/>
  <c r="N50" i="96"/>
  <c r="BK43" i="4"/>
  <c r="BC43" i="4"/>
  <c r="J48" i="4"/>
  <c r="K48" i="4"/>
  <c r="R50" i="4"/>
  <c r="N50" i="4"/>
  <c r="S50" i="4"/>
  <c r="AA50" i="4"/>
  <c r="O50" i="4"/>
  <c r="Z50" i="4"/>
  <c r="W50" i="4"/>
  <c r="V50" i="4"/>
  <c r="R36" i="94"/>
  <c r="R33" i="94"/>
  <c r="R34" i="94"/>
  <c r="R35" i="94"/>
  <c r="R31" i="94"/>
  <c r="R32" i="94"/>
  <c r="BK41" i="6"/>
  <c r="BC41" i="6"/>
  <c r="BB26" i="1"/>
  <c r="BJ26" i="1"/>
  <c r="BK26" i="85"/>
  <c r="BC26" i="85"/>
  <c r="G26" i="97"/>
  <c r="G22" i="97"/>
  <c r="G25" i="97"/>
  <c r="G23" i="97"/>
  <c r="G24" i="97"/>
  <c r="G27" i="97"/>
  <c r="W22" i="8"/>
  <c r="W26" i="8"/>
  <c r="W23" i="8"/>
  <c r="W25" i="8"/>
  <c r="W24" i="8"/>
  <c r="W27" i="8"/>
  <c r="BB22" i="117"/>
  <c r="BJ22" i="117"/>
  <c r="S43" i="101"/>
  <c r="S45" i="101"/>
  <c r="S41" i="101"/>
  <c r="S42" i="101"/>
  <c r="S40" i="101"/>
  <c r="S44" i="101"/>
  <c r="BK26" i="95"/>
  <c r="BC26" i="95"/>
  <c r="S21" i="89"/>
  <c r="R21" i="89"/>
  <c r="AA25" i="89"/>
  <c r="Z25" i="89"/>
  <c r="J25" i="89"/>
  <c r="K25" i="89"/>
  <c r="G25" i="89"/>
  <c r="F25" i="89"/>
  <c r="G52" i="103"/>
  <c r="G54" i="103"/>
  <c r="G50" i="103"/>
  <c r="G51" i="103"/>
  <c r="G49" i="103"/>
  <c r="G53" i="103"/>
  <c r="Z43" i="92"/>
  <c r="Z44" i="92"/>
  <c r="Z41" i="92"/>
  <c r="Z45" i="92"/>
  <c r="Z40" i="92"/>
  <c r="Z42" i="92"/>
  <c r="BC26" i="103"/>
  <c r="BK26" i="103"/>
  <c r="BB34" i="1"/>
  <c r="BJ34" i="1"/>
  <c r="BB22" i="91"/>
  <c r="BJ22" i="91"/>
  <c r="BF23" i="102"/>
  <c r="AX23" i="102"/>
  <c r="AX50" i="102"/>
  <c r="BF50" i="102"/>
  <c r="BF51" i="1"/>
  <c r="AX51" i="1"/>
  <c r="BC54" i="106"/>
  <c r="BK54" i="106"/>
  <c r="S21" i="100"/>
  <c r="R21" i="100"/>
  <c r="BB33" i="93"/>
  <c r="BJ33" i="93"/>
  <c r="AA23" i="102"/>
  <c r="AA27" i="102"/>
  <c r="AA22" i="102"/>
  <c r="AA25" i="102"/>
  <c r="AA24" i="102"/>
  <c r="AA26" i="102"/>
  <c r="BJ31" i="95"/>
  <c r="BB31" i="95"/>
  <c r="BC22" i="91"/>
  <c r="BK22" i="91"/>
  <c r="BF27" i="89"/>
  <c r="AX27" i="89"/>
  <c r="BB23" i="103"/>
  <c r="BJ23" i="103"/>
  <c r="W54" i="88"/>
  <c r="W50" i="88"/>
  <c r="W52" i="88"/>
  <c r="W51" i="88"/>
  <c r="W49" i="88"/>
  <c r="W53" i="88"/>
  <c r="BC25" i="105"/>
  <c r="BK25" i="105"/>
  <c r="BC51" i="103"/>
  <c r="BK51" i="103"/>
  <c r="BK34" i="107"/>
  <c r="BC34" i="107"/>
  <c r="BA27" i="87"/>
  <c r="BI27" i="87"/>
  <c r="N36" i="85"/>
  <c r="N35" i="85"/>
  <c r="N34" i="85"/>
  <c r="N32" i="85"/>
  <c r="N31" i="85"/>
  <c r="N33" i="85"/>
  <c r="BC24" i="88"/>
  <c r="BK24" i="88"/>
  <c r="BI53" i="90"/>
  <c r="BA53" i="90"/>
  <c r="BF32" i="10"/>
  <c r="AX32" i="10"/>
  <c r="T24" i="117"/>
  <c r="N21" i="117"/>
  <c r="W24" i="117"/>
  <c r="Y24" i="117"/>
  <c r="AA24" i="117"/>
  <c r="K24" i="117"/>
  <c r="R24" i="117"/>
  <c r="O21" i="117"/>
  <c r="J24" i="117"/>
  <c r="K30" i="96"/>
  <c r="J30" i="96"/>
  <c r="Z32" i="96"/>
  <c r="AA32" i="96"/>
  <c r="R32" i="96"/>
  <c r="V48" i="7"/>
  <c r="W48" i="7"/>
  <c r="K53" i="7"/>
  <c r="J53" i="7"/>
  <c r="AA53" i="7"/>
  <c r="Z53" i="7"/>
  <c r="AA36" i="10"/>
  <c r="AA35" i="10"/>
  <c r="AA32" i="10"/>
  <c r="AA31" i="10"/>
  <c r="AA33" i="10"/>
  <c r="AA34" i="10"/>
  <c r="AY42" i="7"/>
  <c r="BG42" i="7"/>
  <c r="BA51" i="10"/>
  <c r="BI51" i="10"/>
  <c r="BC33" i="95"/>
  <c r="BK33" i="95"/>
  <c r="BK35" i="105"/>
  <c r="BC35" i="105"/>
  <c r="BC51" i="5"/>
  <c r="BK51" i="5"/>
  <c r="W30" i="102"/>
  <c r="V30" i="102"/>
  <c r="F35" i="102"/>
  <c r="G35" i="102"/>
  <c r="K48" i="104"/>
  <c r="V50" i="104"/>
  <c r="J48" i="104"/>
  <c r="W50" i="104"/>
  <c r="Z50" i="104"/>
  <c r="BJ27" i="108"/>
  <c r="BB27" i="108"/>
  <c r="BB22" i="5"/>
  <c r="BJ22" i="5"/>
  <c r="BH26" i="90"/>
  <c r="AZ26" i="90"/>
  <c r="BC43" i="93"/>
  <c r="BK43" i="93"/>
  <c r="BJ43" i="106"/>
  <c r="BB43" i="106"/>
  <c r="BJ23" i="95"/>
  <c r="BB23" i="95"/>
  <c r="K32" i="10"/>
  <c r="K35" i="10"/>
  <c r="K33" i="10"/>
  <c r="K34" i="10"/>
  <c r="K36" i="10"/>
  <c r="K31" i="10"/>
  <c r="S26" i="99"/>
  <c r="S25" i="99"/>
  <c r="S27" i="99"/>
  <c r="S22" i="99"/>
  <c r="S24" i="99"/>
  <c r="S23" i="99"/>
  <c r="O36" i="96"/>
  <c r="O32" i="96"/>
  <c r="O34" i="96"/>
  <c r="O33" i="96"/>
  <c r="O35" i="96"/>
  <c r="O31" i="96"/>
  <c r="BI54" i="5"/>
  <c r="BA54" i="5"/>
  <c r="Z33" i="99"/>
  <c r="O30" i="99"/>
  <c r="N30" i="99"/>
  <c r="AA33" i="99"/>
  <c r="V33" i="99"/>
  <c r="W33" i="99"/>
  <c r="Z51" i="102"/>
  <c r="Z54" i="102"/>
  <c r="Z52" i="102"/>
  <c r="Z50" i="102"/>
  <c r="Z53" i="102"/>
  <c r="Z49" i="102"/>
  <c r="BI24" i="96"/>
  <c r="BA24" i="96"/>
  <c r="BK25" i="93"/>
  <c r="BC25" i="93"/>
  <c r="BG36" i="98"/>
  <c r="AY36" i="98"/>
  <c r="R35" i="97"/>
  <c r="R31" i="97"/>
  <c r="R36" i="97"/>
  <c r="R34" i="97"/>
  <c r="R33" i="97"/>
  <c r="R32" i="97"/>
  <c r="F44" i="96"/>
  <c r="F41" i="96"/>
  <c r="F43" i="96"/>
  <c r="F45" i="96"/>
  <c r="F40" i="96"/>
  <c r="F42" i="96"/>
  <c r="O51" i="103"/>
  <c r="O49" i="103"/>
  <c r="O52" i="103"/>
  <c r="O54" i="103"/>
  <c r="O50" i="103"/>
  <c r="O53" i="103"/>
  <c r="AY25" i="7"/>
  <c r="BG25" i="7"/>
  <c r="Z41" i="105"/>
  <c r="J39" i="105"/>
  <c r="K39" i="105"/>
  <c r="AA41" i="105"/>
  <c r="BK44" i="89"/>
  <c r="BC44" i="89"/>
  <c r="S52" i="8"/>
  <c r="S49" i="8"/>
  <c r="S54" i="8"/>
  <c r="S50" i="8"/>
  <c r="S51" i="8"/>
  <c r="S53" i="8"/>
  <c r="BA31" i="5"/>
  <c r="BI31" i="5"/>
  <c r="O44" i="101"/>
  <c r="O41" i="101"/>
  <c r="O43" i="101"/>
  <c r="O45" i="101"/>
  <c r="O40" i="101"/>
  <c r="O42" i="101"/>
  <c r="W35" i="97"/>
  <c r="W34" i="97"/>
  <c r="W31" i="97"/>
  <c r="W32" i="97"/>
  <c r="W36" i="97"/>
  <c r="W33" i="97"/>
  <c r="R27" i="107"/>
  <c r="R23" i="107"/>
  <c r="R26" i="107"/>
  <c r="R24" i="107"/>
  <c r="R25" i="107"/>
  <c r="R22" i="107"/>
  <c r="BI26" i="10"/>
  <c r="O40" i="96"/>
  <c r="O45" i="96"/>
  <c r="O42" i="96"/>
  <c r="O43" i="96"/>
  <c r="O44" i="96"/>
  <c r="O41" i="96"/>
  <c r="V52" i="95"/>
  <c r="N30" i="91"/>
  <c r="O30" i="91"/>
  <c r="V33" i="91"/>
  <c r="W33" i="91"/>
  <c r="Z33" i="91"/>
  <c r="AA33" i="91"/>
  <c r="BF41" i="87"/>
  <c r="AX41" i="87"/>
  <c r="AX42" i="87"/>
  <c r="BF42" i="87"/>
  <c r="AX33" i="102"/>
  <c r="BF33" i="102"/>
  <c r="BC43" i="97"/>
  <c r="BK43" i="97"/>
  <c r="BA26" i="85"/>
  <c r="BI26" i="85"/>
  <c r="F31" i="94"/>
  <c r="F32" i="94"/>
  <c r="F34" i="94"/>
  <c r="F35" i="94"/>
  <c r="F33" i="94"/>
  <c r="F36" i="94"/>
  <c r="N35" i="103"/>
  <c r="N33" i="103"/>
  <c r="N34" i="103"/>
  <c r="N31" i="103"/>
  <c r="N36" i="103"/>
  <c r="N32" i="103"/>
  <c r="V22" i="107"/>
  <c r="V26" i="107"/>
  <c r="V25" i="107"/>
  <c r="V24" i="107"/>
  <c r="V23" i="107"/>
  <c r="V27" i="107"/>
  <c r="F52" i="88"/>
  <c r="F54" i="88"/>
  <c r="F50" i="88"/>
  <c r="F49" i="88"/>
  <c r="F53" i="88"/>
  <c r="F51" i="88"/>
  <c r="S34" i="8"/>
  <c r="S33" i="8"/>
  <c r="S35" i="8"/>
  <c r="S36" i="8"/>
  <c r="S31" i="8"/>
  <c r="S32" i="8"/>
  <c r="BC53" i="97"/>
  <c r="BK53" i="97"/>
  <c r="S32" i="96"/>
  <c r="BJ41" i="5"/>
  <c r="BB41" i="5"/>
  <c r="BF22" i="10"/>
  <c r="AX22" i="10"/>
  <c r="R39" i="95"/>
  <c r="S39" i="95"/>
  <c r="Z43" i="95"/>
  <c r="AA43" i="95"/>
  <c r="BK33" i="105"/>
  <c r="BC33" i="105"/>
  <c r="V21" i="10"/>
  <c r="W21" i="10"/>
  <c r="BG42" i="85"/>
  <c r="AY42" i="85"/>
  <c r="BK43" i="98"/>
  <c r="BC43" i="98"/>
  <c r="BC26" i="99"/>
  <c r="BK26" i="99"/>
  <c r="BF23" i="87"/>
  <c r="AX23" i="87"/>
  <c r="BK24" i="87"/>
  <c r="BC24" i="87"/>
  <c r="O39" i="97"/>
  <c r="Z42" i="97"/>
  <c r="N39" i="97"/>
  <c r="AA42" i="97"/>
  <c r="BK32" i="9"/>
  <c r="BC32" i="9"/>
  <c r="J43" i="91"/>
  <c r="J41" i="91"/>
  <c r="J42" i="91"/>
  <c r="J40" i="91"/>
  <c r="J44" i="91"/>
  <c r="J45" i="91"/>
  <c r="BF44" i="101"/>
  <c r="AX44" i="101"/>
  <c r="K39" i="92"/>
  <c r="J39" i="92"/>
  <c r="W48" i="98"/>
  <c r="V48" i="98"/>
  <c r="AA53" i="98"/>
  <c r="Z53" i="98"/>
  <c r="G53" i="98"/>
  <c r="F53" i="98"/>
  <c r="J53" i="98"/>
  <c r="BC45" i="4"/>
  <c r="BK45" i="4"/>
  <c r="S30" i="86"/>
  <c r="R30" i="86"/>
  <c r="Z34" i="86"/>
  <c r="AA34" i="86"/>
  <c r="AY51" i="7"/>
  <c r="BG51" i="7"/>
  <c r="BK54" i="88"/>
  <c r="BC54" i="88"/>
  <c r="O51" i="86"/>
  <c r="O49" i="86"/>
  <c r="O54" i="86"/>
  <c r="O52" i="86"/>
  <c r="O53" i="86"/>
  <c r="O50" i="86"/>
  <c r="V34" i="108"/>
  <c r="R30" i="108"/>
  <c r="W34" i="108"/>
  <c r="S30" i="108"/>
  <c r="Z34" i="108"/>
  <c r="AA34" i="108"/>
  <c r="BA32" i="90"/>
  <c r="BI32" i="90"/>
  <c r="BC23" i="85"/>
  <c r="BK23" i="85"/>
  <c r="F24" i="117"/>
  <c r="F22" i="117"/>
  <c r="F26" i="117"/>
  <c r="F23" i="117"/>
  <c r="F27" i="117"/>
  <c r="F25" i="117"/>
  <c r="S48" i="89"/>
  <c r="R48" i="89"/>
  <c r="Z52" i="89"/>
  <c r="AA52" i="89"/>
  <c r="K52" i="89"/>
  <c r="J52" i="89"/>
  <c r="G52" i="89"/>
  <c r="AX52" i="89" s="1"/>
  <c r="S43" i="102"/>
  <c r="S45" i="102"/>
  <c r="S44" i="102"/>
  <c r="S41" i="102"/>
  <c r="S40" i="102"/>
  <c r="S42" i="102"/>
  <c r="Z31" i="101"/>
  <c r="Z35" i="101"/>
  <c r="Z36" i="101"/>
  <c r="Z33" i="101"/>
  <c r="Z34" i="101"/>
  <c r="Z32" i="101"/>
  <c r="BC25" i="103"/>
  <c r="BK25" i="103"/>
  <c r="BJ35" i="1"/>
  <c r="BB35" i="1"/>
  <c r="BI51" i="85"/>
  <c r="BA51" i="85"/>
  <c r="BK52" i="106"/>
  <c r="BC52" i="106"/>
  <c r="W34" i="96"/>
  <c r="W35" i="96"/>
  <c r="W32" i="96"/>
  <c r="W36" i="96"/>
  <c r="W31" i="96"/>
  <c r="W33" i="96"/>
  <c r="BJ35" i="93"/>
  <c r="BB35" i="93"/>
  <c r="G26" i="103"/>
  <c r="G22" i="103"/>
  <c r="G23" i="103"/>
  <c r="G24" i="103"/>
  <c r="G25" i="103"/>
  <c r="G27" i="103"/>
  <c r="BJ34" i="95"/>
  <c r="BB34" i="95"/>
  <c r="BI53" i="85"/>
  <c r="BA53" i="85"/>
  <c r="J49" i="8"/>
  <c r="J52" i="8"/>
  <c r="J50" i="8"/>
  <c r="J53" i="8"/>
  <c r="J54" i="8"/>
  <c r="J51" i="8"/>
  <c r="W44" i="107"/>
  <c r="W45" i="107"/>
  <c r="W43" i="107"/>
  <c r="W42" i="107"/>
  <c r="W40" i="107"/>
  <c r="W41" i="107"/>
  <c r="K41" i="97"/>
  <c r="K40" i="97"/>
  <c r="K45" i="97"/>
  <c r="K44" i="97"/>
  <c r="K43" i="97"/>
  <c r="K42" i="97"/>
  <c r="V40" i="4"/>
  <c r="S39" i="91"/>
  <c r="R39" i="91"/>
  <c r="W43" i="91"/>
  <c r="V43" i="91"/>
  <c r="Z43" i="91"/>
  <c r="AA43" i="91"/>
  <c r="S26" i="105"/>
  <c r="S23" i="105"/>
  <c r="S25" i="105"/>
  <c r="S27" i="105"/>
  <c r="S22" i="105"/>
  <c r="S24" i="105"/>
  <c r="BK52" i="103"/>
  <c r="BC52" i="103"/>
  <c r="O49" i="105"/>
  <c r="O53" i="105"/>
  <c r="O52" i="105"/>
  <c r="O54" i="105"/>
  <c r="O51" i="105"/>
  <c r="O50" i="105"/>
  <c r="F48" i="108"/>
  <c r="G48" i="108"/>
  <c r="W49" i="108"/>
  <c r="V49" i="108"/>
  <c r="AA49" i="108"/>
  <c r="Z49" i="108"/>
  <c r="BK33" i="85"/>
  <c r="BC33" i="85"/>
  <c r="BC25" i="88"/>
  <c r="BK25" i="88"/>
  <c r="BJ43" i="93"/>
  <c r="BB43" i="93"/>
  <c r="BK26" i="107"/>
  <c r="BC26" i="107"/>
  <c r="T33" i="117"/>
  <c r="N30" i="117"/>
  <c r="W33" i="117"/>
  <c r="O30" i="117"/>
  <c r="R33" i="117"/>
  <c r="Y33" i="117"/>
  <c r="K33" i="117"/>
  <c r="J33" i="117"/>
  <c r="AA33" i="117"/>
  <c r="K21" i="96"/>
  <c r="J21" i="96"/>
  <c r="R23" i="96"/>
  <c r="S23" i="96"/>
  <c r="BC34" i="94"/>
  <c r="BK34" i="94"/>
  <c r="O39" i="8"/>
  <c r="N39" i="8"/>
  <c r="BA50" i="10"/>
  <c r="BI50" i="10"/>
  <c r="BC45" i="106"/>
  <c r="BK45" i="106"/>
  <c r="BK24" i="104"/>
  <c r="BC24" i="104"/>
  <c r="O52" i="104"/>
  <c r="O54" i="104"/>
  <c r="O49" i="104"/>
  <c r="O53" i="104"/>
  <c r="O50" i="104"/>
  <c r="O51" i="104"/>
  <c r="J30" i="106"/>
  <c r="K30" i="106"/>
  <c r="S32" i="106"/>
  <c r="R32" i="106"/>
  <c r="AA32" i="106"/>
  <c r="W32" i="106"/>
  <c r="Z34" i="92"/>
  <c r="Z35" i="92"/>
  <c r="Z32" i="92"/>
  <c r="Z31" i="92"/>
  <c r="Z33" i="92"/>
  <c r="Z36" i="92"/>
  <c r="BK53" i="87"/>
  <c r="BC53" i="87"/>
  <c r="AA42" i="101"/>
  <c r="AA40" i="101"/>
  <c r="AA41" i="101"/>
  <c r="AA43" i="101"/>
  <c r="AA45" i="101"/>
  <c r="AA44" i="101"/>
  <c r="BH35" i="93"/>
  <c r="AZ35" i="93"/>
  <c r="BJ25" i="108"/>
  <c r="BB25" i="108"/>
  <c r="BJ49" i="91"/>
  <c r="BB49" i="91"/>
  <c r="G39" i="104"/>
  <c r="F39" i="104"/>
  <c r="V40" i="104"/>
  <c r="W40" i="104"/>
  <c r="Z40" i="104"/>
  <c r="BI35" i="96"/>
  <c r="BA35" i="96"/>
  <c r="BK36" i="4"/>
  <c r="BC36" i="4"/>
  <c r="J21" i="95"/>
  <c r="K21" i="95"/>
  <c r="BJ27" i="95"/>
  <c r="BB27" i="95"/>
  <c r="AA22" i="105"/>
  <c r="F21" i="105"/>
  <c r="Z22" i="105"/>
  <c r="G21" i="105"/>
  <c r="BI51" i="96"/>
  <c r="BA51" i="96"/>
  <c r="S26" i="10"/>
  <c r="BA26" i="10" s="1"/>
  <c r="R25" i="99"/>
  <c r="R27" i="99"/>
  <c r="R26" i="99"/>
  <c r="R22" i="99"/>
  <c r="R23" i="99"/>
  <c r="R24" i="99"/>
  <c r="O39" i="98"/>
  <c r="N39" i="98"/>
  <c r="AA42" i="98"/>
  <c r="Z42" i="98"/>
  <c r="F42" i="98"/>
  <c r="G42" i="98"/>
  <c r="J42" i="98"/>
  <c r="K42" i="98"/>
  <c r="AY24" i="7"/>
  <c r="BG24" i="7"/>
  <c r="V51" i="99"/>
  <c r="N48" i="99"/>
  <c r="W51" i="99"/>
  <c r="O48" i="99"/>
  <c r="AA52" i="102"/>
  <c r="AA49" i="102"/>
  <c r="AA54" i="102"/>
  <c r="AA50" i="102"/>
  <c r="AA51" i="102"/>
  <c r="AA53" i="102"/>
  <c r="BC24" i="93"/>
  <c r="BK24" i="93"/>
  <c r="AZ34" i="90"/>
  <c r="BH34" i="90"/>
  <c r="BC40" i="117"/>
  <c r="BK40" i="117"/>
  <c r="N44" i="95"/>
  <c r="N42" i="95"/>
  <c r="N45" i="95"/>
  <c r="N40" i="95"/>
  <c r="N41" i="95"/>
  <c r="N43" i="95"/>
  <c r="J31" i="108"/>
  <c r="J33" i="108"/>
  <c r="J32" i="108"/>
  <c r="J36" i="108"/>
  <c r="J34" i="108"/>
  <c r="J35" i="108"/>
  <c r="AA53" i="100"/>
  <c r="AA52" i="100"/>
  <c r="AA50" i="100"/>
  <c r="AA51" i="100"/>
  <c r="AA49" i="100"/>
  <c r="AA54" i="100"/>
  <c r="O21" i="108"/>
  <c r="N21" i="108"/>
  <c r="Z24" i="108"/>
  <c r="AA24" i="108"/>
  <c r="N24" i="104"/>
  <c r="N27" i="104"/>
  <c r="N22" i="104"/>
  <c r="N26" i="104"/>
  <c r="N25" i="104"/>
  <c r="N23" i="104"/>
  <c r="BC31" i="88"/>
  <c r="F39" i="90"/>
  <c r="G39" i="90"/>
  <c r="Z40" i="90"/>
  <c r="AA40" i="90"/>
  <c r="N40" i="90"/>
  <c r="S40" i="90"/>
  <c r="R40" i="90"/>
  <c r="K40" i="90"/>
  <c r="O40" i="90"/>
  <c r="J40" i="90"/>
  <c r="BJ35" i="4"/>
  <c r="BB35" i="4"/>
  <c r="AA25" i="92"/>
  <c r="AA23" i="92"/>
  <c r="AA26" i="92"/>
  <c r="AA27" i="92"/>
  <c r="AA22" i="92"/>
  <c r="AA24" i="92"/>
  <c r="W33" i="90"/>
  <c r="W35" i="90"/>
  <c r="W32" i="90"/>
  <c r="W31" i="90"/>
  <c r="W36" i="90"/>
  <c r="W34" i="90"/>
  <c r="S31" i="97"/>
  <c r="S34" i="97"/>
  <c r="S36" i="97"/>
  <c r="S35" i="97"/>
  <c r="S33" i="97"/>
  <c r="S32" i="97"/>
  <c r="G40" i="96"/>
  <c r="G41" i="96"/>
  <c r="G42" i="96"/>
  <c r="G45" i="96"/>
  <c r="G43" i="96"/>
  <c r="G44" i="96"/>
  <c r="N50" i="103"/>
  <c r="N51" i="103"/>
  <c r="N54" i="103"/>
  <c r="N52" i="103"/>
  <c r="N49" i="103"/>
  <c r="N53" i="103"/>
  <c r="Z32" i="105"/>
  <c r="K30" i="105"/>
  <c r="J30" i="105"/>
  <c r="AA32" i="105"/>
  <c r="V44" i="89"/>
  <c r="V43" i="89"/>
  <c r="V40" i="89"/>
  <c r="V41" i="89"/>
  <c r="V45" i="89"/>
  <c r="V42" i="89"/>
  <c r="BA35" i="5"/>
  <c r="BI35" i="5"/>
  <c r="F39" i="106"/>
  <c r="G39" i="106"/>
  <c r="S40" i="106"/>
  <c r="R40" i="106"/>
  <c r="BH23" i="93"/>
  <c r="AZ23" i="93"/>
  <c r="Z26" i="10"/>
  <c r="Z27" i="10"/>
  <c r="Z24" i="10"/>
  <c r="Z25" i="10"/>
  <c r="Z22" i="10"/>
  <c r="Z23" i="10"/>
  <c r="BC51" i="104"/>
  <c r="BK51" i="104"/>
  <c r="AZ34" i="88"/>
  <c r="K39" i="100"/>
  <c r="J39" i="100"/>
  <c r="BJ42" i="104"/>
  <c r="BB42" i="104"/>
  <c r="BF31" i="102"/>
  <c r="AX31" i="102"/>
  <c r="O48" i="89"/>
  <c r="N48" i="89"/>
  <c r="Z51" i="89"/>
  <c r="AA51" i="89"/>
  <c r="K51" i="89"/>
  <c r="J51" i="89"/>
  <c r="G51" i="89"/>
  <c r="F51" i="89"/>
  <c r="BI41" i="87"/>
  <c r="BA41" i="87"/>
  <c r="BA43" i="87"/>
  <c r="BI43" i="87"/>
  <c r="Z54" i="92"/>
  <c r="Z53" i="92"/>
  <c r="Z50" i="92"/>
  <c r="Z52" i="92"/>
  <c r="Z49" i="92"/>
  <c r="Z51" i="92"/>
  <c r="K48" i="103"/>
  <c r="J48" i="103"/>
  <c r="V50" i="103"/>
  <c r="W50" i="103"/>
  <c r="AA50" i="103"/>
  <c r="Z50" i="103"/>
  <c r="BB49" i="99"/>
  <c r="BJ49" i="99"/>
  <c r="AX27" i="101"/>
  <c r="BF27" i="101"/>
  <c r="BA42" i="96"/>
  <c r="BI42" i="96"/>
  <c r="S42" i="97"/>
  <c r="S40" i="97"/>
  <c r="S41" i="97"/>
  <c r="S43" i="97"/>
  <c r="S45" i="97"/>
  <c r="S44" i="97"/>
  <c r="W35" i="94"/>
  <c r="W32" i="94"/>
  <c r="W33" i="94"/>
  <c r="W34" i="94"/>
  <c r="W36" i="94"/>
  <c r="W31" i="94"/>
  <c r="V26" i="85"/>
  <c r="V27" i="85"/>
  <c r="V24" i="85"/>
  <c r="V22" i="85"/>
  <c r="V23" i="85"/>
  <c r="V25" i="85"/>
  <c r="G31" i="96"/>
  <c r="G34" i="96"/>
  <c r="G33" i="96"/>
  <c r="G35" i="96"/>
  <c r="G36" i="96"/>
  <c r="G32" i="96"/>
  <c r="V27" i="100"/>
  <c r="V25" i="100"/>
  <c r="V23" i="100"/>
  <c r="V22" i="100"/>
  <c r="V24" i="100"/>
  <c r="V26" i="100"/>
  <c r="S42" i="7"/>
  <c r="S43" i="7"/>
  <c r="S40" i="7"/>
  <c r="S41" i="7"/>
  <c r="S45" i="7"/>
  <c r="S44" i="7"/>
  <c r="BF35" i="101"/>
  <c r="AX35" i="101"/>
  <c r="BK50" i="97"/>
  <c r="BC50" i="97"/>
  <c r="BF35" i="89"/>
  <c r="AX35" i="89"/>
  <c r="W35" i="89"/>
  <c r="W34" i="89"/>
  <c r="W33" i="89"/>
  <c r="W32" i="89"/>
  <c r="W31" i="89"/>
  <c r="W36" i="89"/>
  <c r="BK49" i="91"/>
  <c r="BC49" i="91"/>
  <c r="V23" i="88"/>
  <c r="V24" i="88"/>
  <c r="V22" i="88"/>
  <c r="V26" i="88"/>
  <c r="V25" i="88"/>
  <c r="V27" i="88"/>
  <c r="BF51" i="101"/>
  <c r="AX51" i="101"/>
  <c r="BC43" i="105"/>
  <c r="BK43" i="105"/>
  <c r="BB42" i="5"/>
  <c r="BJ42" i="5"/>
  <c r="BJ43" i="5"/>
  <c r="BB43" i="5"/>
  <c r="BF25" i="10"/>
  <c r="AX25" i="10"/>
  <c r="S43" i="107"/>
  <c r="S41" i="107"/>
  <c r="S42" i="107"/>
  <c r="S44" i="107"/>
  <c r="S45" i="107"/>
  <c r="S40" i="107"/>
  <c r="BJ31" i="99"/>
  <c r="BB31" i="99"/>
  <c r="AA50" i="8"/>
  <c r="AA54" i="8"/>
  <c r="AA51" i="8"/>
  <c r="AA53" i="8"/>
  <c r="AA52" i="8"/>
  <c r="AA49" i="8"/>
  <c r="J48" i="101"/>
  <c r="G50" i="101"/>
  <c r="K48" i="101"/>
  <c r="F50" i="101"/>
  <c r="R21" i="95"/>
  <c r="S21" i="95"/>
  <c r="W25" i="95"/>
  <c r="V25" i="95"/>
  <c r="K21" i="107"/>
  <c r="J21" i="107"/>
  <c r="AA23" i="107"/>
  <c r="BC23" i="107" s="1"/>
  <c r="O34" i="105"/>
  <c r="O36" i="105"/>
  <c r="O33" i="105"/>
  <c r="O32" i="105"/>
  <c r="O31" i="105"/>
  <c r="O35" i="105"/>
  <c r="BK53" i="94"/>
  <c r="BC53" i="94"/>
  <c r="V39" i="10"/>
  <c r="W39" i="10"/>
  <c r="G44" i="10"/>
  <c r="F44" i="10"/>
  <c r="R44" i="10"/>
  <c r="S44" i="10"/>
  <c r="BI42" i="85"/>
  <c r="BA42" i="85"/>
  <c r="S34" i="6"/>
  <c r="S31" i="6"/>
  <c r="S32" i="6"/>
  <c r="S35" i="6"/>
  <c r="S36" i="6"/>
  <c r="S33" i="6"/>
  <c r="S44" i="98"/>
  <c r="S41" i="98"/>
  <c r="S45" i="98"/>
  <c r="S42" i="98"/>
  <c r="S43" i="98"/>
  <c r="S40" i="98"/>
  <c r="BC25" i="99"/>
  <c r="BK25" i="99"/>
  <c r="AX27" i="87"/>
  <c r="BF27" i="87"/>
  <c r="BF24" i="87"/>
  <c r="AX24" i="87"/>
  <c r="O25" i="87"/>
  <c r="O27" i="87"/>
  <c r="O23" i="87"/>
  <c r="O26" i="87"/>
  <c r="O24" i="87"/>
  <c r="O22" i="87"/>
  <c r="BK22" i="87"/>
  <c r="BC22" i="87"/>
  <c r="R53" i="103"/>
  <c r="R50" i="103"/>
  <c r="R54" i="103"/>
  <c r="R52" i="103"/>
  <c r="R49" i="103"/>
  <c r="R51" i="103"/>
  <c r="F21" i="85"/>
  <c r="G21" i="85"/>
  <c r="R22" i="85"/>
  <c r="S22" i="85"/>
  <c r="K22" i="85"/>
  <c r="J22" i="85"/>
  <c r="G48" i="85"/>
  <c r="F48" i="85"/>
  <c r="R49" i="85"/>
  <c r="J49" i="85"/>
  <c r="K49" i="85"/>
  <c r="AA49" i="85"/>
  <c r="S49" i="85"/>
  <c r="Z49" i="85"/>
  <c r="AA33" i="97"/>
  <c r="N30" i="97"/>
  <c r="O30" i="97"/>
  <c r="Z33" i="97"/>
  <c r="BC33" i="9"/>
  <c r="BK33" i="9"/>
  <c r="K40" i="91"/>
  <c r="K45" i="91"/>
  <c r="K41" i="91"/>
  <c r="K44" i="91"/>
  <c r="K42" i="91"/>
  <c r="K43" i="91"/>
  <c r="BJ51" i="5"/>
  <c r="BB51" i="5"/>
  <c r="Z41" i="103"/>
  <c r="BK51" i="95"/>
  <c r="BC51" i="95"/>
  <c r="BC53" i="95"/>
  <c r="BK53" i="95"/>
  <c r="BB49" i="1"/>
  <c r="BJ49" i="1"/>
  <c r="BA44" i="90"/>
  <c r="BI44" i="90"/>
  <c r="V22" i="9"/>
  <c r="V27" i="9"/>
  <c r="V26" i="9"/>
  <c r="V24" i="9"/>
  <c r="V25" i="9"/>
  <c r="V23" i="9"/>
  <c r="K21" i="92"/>
  <c r="J21" i="92"/>
  <c r="S36" i="99"/>
  <c r="S35" i="99"/>
  <c r="S34" i="99"/>
  <c r="S32" i="99"/>
  <c r="S31" i="99"/>
  <c r="S33" i="99"/>
  <c r="W21" i="98"/>
  <c r="V21" i="98"/>
  <c r="K26" i="98"/>
  <c r="J26" i="98"/>
  <c r="Z26" i="98"/>
  <c r="AA26" i="98"/>
  <c r="F26" i="98"/>
  <c r="G26" i="98"/>
  <c r="V26" i="96"/>
  <c r="V27" i="96"/>
  <c r="V25" i="96"/>
  <c r="V24" i="96"/>
  <c r="V23" i="96"/>
  <c r="V22" i="96"/>
  <c r="Z40" i="4"/>
  <c r="AA50" i="104"/>
  <c r="S21" i="86"/>
  <c r="R21" i="86"/>
  <c r="Z25" i="86"/>
  <c r="AA25" i="86"/>
  <c r="J39" i="4"/>
  <c r="K39" i="4"/>
  <c r="N41" i="4"/>
  <c r="O41" i="4"/>
  <c r="R41" i="4"/>
  <c r="S41" i="4"/>
  <c r="W41" i="4"/>
  <c r="AA41" i="4"/>
  <c r="BC41" i="4" s="1"/>
  <c r="N51" i="7"/>
  <c r="N53" i="7"/>
  <c r="N50" i="7"/>
  <c r="N52" i="7"/>
  <c r="N49" i="7"/>
  <c r="N54" i="7"/>
  <c r="AA51" i="99"/>
  <c r="BK51" i="99" s="1"/>
  <c r="BK49" i="88"/>
  <c r="BC49" i="88"/>
  <c r="BC51" i="88"/>
  <c r="BK51" i="88"/>
  <c r="AY34" i="94"/>
  <c r="BG34" i="94"/>
  <c r="J45" i="6"/>
  <c r="J43" i="6"/>
  <c r="J42" i="6"/>
  <c r="J41" i="6"/>
  <c r="J44" i="6"/>
  <c r="J40" i="6"/>
  <c r="R21" i="108"/>
  <c r="S21" i="108"/>
  <c r="AA25" i="108"/>
  <c r="Z25" i="108"/>
  <c r="AA45" i="102"/>
  <c r="AA43" i="102"/>
  <c r="AA41" i="102"/>
  <c r="AA40" i="102"/>
  <c r="AA44" i="102"/>
  <c r="AA42" i="102"/>
  <c r="BA31" i="90"/>
  <c r="BI35" i="90"/>
  <c r="BA35" i="90"/>
  <c r="BJ25" i="1"/>
  <c r="BB25" i="1"/>
  <c r="V23" i="105"/>
  <c r="V22" i="105"/>
  <c r="V25" i="105"/>
  <c r="V27" i="105"/>
  <c r="V26" i="105"/>
  <c r="V24" i="105"/>
  <c r="BF43" i="101"/>
  <c r="AX43" i="101"/>
  <c r="O43" i="5"/>
  <c r="O44" i="5"/>
  <c r="O45" i="5"/>
  <c r="O42" i="5"/>
  <c r="O40" i="5"/>
  <c r="O41" i="5"/>
  <c r="K39" i="87"/>
  <c r="J39" i="87"/>
  <c r="Z41" i="87"/>
  <c r="BC27" i="85"/>
  <c r="BK27" i="85"/>
  <c r="R48" i="104"/>
  <c r="V52" i="104"/>
  <c r="S48" i="104"/>
  <c r="W52" i="104"/>
  <c r="Z52" i="104"/>
  <c r="BK22" i="97"/>
  <c r="BC22" i="97"/>
  <c r="BA22" i="117"/>
  <c r="BI22" i="117"/>
  <c r="O26" i="95"/>
  <c r="O24" i="95"/>
  <c r="O25" i="95"/>
  <c r="O22" i="95"/>
  <c r="O27" i="95"/>
  <c r="O23" i="95"/>
  <c r="J49" i="108"/>
  <c r="J51" i="108"/>
  <c r="J50" i="108"/>
  <c r="J54" i="108"/>
  <c r="J52" i="108"/>
  <c r="J53" i="108"/>
  <c r="AA40" i="106"/>
  <c r="BC40" i="106" s="1"/>
  <c r="Z40" i="100"/>
  <c r="Z45" i="100"/>
  <c r="Z43" i="100"/>
  <c r="Z41" i="100"/>
  <c r="Z42" i="100"/>
  <c r="Z44" i="100"/>
  <c r="BC24" i="95"/>
  <c r="BK24" i="95"/>
  <c r="BB33" i="104"/>
  <c r="BJ33" i="104"/>
  <c r="S39" i="89"/>
  <c r="R39" i="89"/>
  <c r="Z43" i="89"/>
  <c r="J43" i="89"/>
  <c r="AA43" i="89"/>
  <c r="K43" i="89"/>
  <c r="F43" i="89"/>
  <c r="S31" i="4"/>
  <c r="G30" i="4"/>
  <c r="F30" i="4"/>
  <c r="O31" i="4"/>
  <c r="R31" i="4"/>
  <c r="N31" i="4"/>
  <c r="W31" i="4"/>
  <c r="AA40" i="85"/>
  <c r="R45" i="92"/>
  <c r="R44" i="92"/>
  <c r="R43" i="92"/>
  <c r="R41" i="92"/>
  <c r="R42" i="92"/>
  <c r="R40" i="92"/>
  <c r="R44" i="102"/>
  <c r="R43" i="102"/>
  <c r="R45" i="102"/>
  <c r="R41" i="102"/>
  <c r="R42" i="102"/>
  <c r="R40" i="102"/>
  <c r="AA32" i="101"/>
  <c r="AA31" i="101"/>
  <c r="AA33" i="101"/>
  <c r="AA34" i="101"/>
  <c r="AA35" i="101"/>
  <c r="AA36" i="101"/>
  <c r="V44" i="90"/>
  <c r="V43" i="90"/>
  <c r="V42" i="90"/>
  <c r="V41" i="90"/>
  <c r="V40" i="90"/>
  <c r="V45" i="90"/>
  <c r="BK27" i="103"/>
  <c r="BC27" i="103"/>
  <c r="BJ31" i="91"/>
  <c r="BB31" i="91"/>
  <c r="BJ31" i="1"/>
  <c r="BB31" i="1"/>
  <c r="W33" i="6"/>
  <c r="W35" i="6"/>
  <c r="W31" i="6"/>
  <c r="W36" i="6"/>
  <c r="W32" i="6"/>
  <c r="W34" i="6"/>
  <c r="AX25" i="102"/>
  <c r="BF25" i="102"/>
  <c r="AX24" i="102"/>
  <c r="BF24" i="102"/>
  <c r="BF49" i="102"/>
  <c r="AX49" i="102"/>
  <c r="V49" i="94"/>
  <c r="V53" i="94"/>
  <c r="V50" i="94"/>
  <c r="V52" i="94"/>
  <c r="V54" i="94"/>
  <c r="V51" i="94"/>
  <c r="BF53" i="1"/>
  <c r="AX53" i="1"/>
  <c r="AX52" i="1"/>
  <c r="BF52" i="1"/>
  <c r="V41" i="88"/>
  <c r="V44" i="88"/>
  <c r="V40" i="88"/>
  <c r="V43" i="88"/>
  <c r="V42" i="88"/>
  <c r="V45" i="88"/>
  <c r="BC43" i="107"/>
  <c r="BK43" i="107"/>
  <c r="J48" i="88"/>
  <c r="K48" i="88"/>
  <c r="O50" i="88"/>
  <c r="N50" i="88"/>
  <c r="AA50" i="88"/>
  <c r="BC50" i="88" s="1"/>
  <c r="F30" i="6"/>
  <c r="G30" i="6"/>
  <c r="AA31" i="6"/>
  <c r="Z31" i="6"/>
  <c r="BC24" i="105"/>
  <c r="BK24" i="105"/>
  <c r="V23" i="4"/>
  <c r="AY51" i="85"/>
  <c r="BG51" i="85"/>
  <c r="N54" i="85"/>
  <c r="N51" i="85"/>
  <c r="N49" i="85"/>
  <c r="N53" i="85"/>
  <c r="N50" i="85"/>
  <c r="N52" i="85"/>
  <c r="K40" i="10"/>
  <c r="K43" i="10"/>
  <c r="K42" i="10"/>
  <c r="K44" i="10"/>
  <c r="K41" i="10"/>
  <c r="K45" i="10"/>
  <c r="BJ53" i="4"/>
  <c r="BB53" i="4"/>
  <c r="BF44" i="102"/>
  <c r="AX44" i="102"/>
  <c r="W42" i="8"/>
  <c r="W40" i="8"/>
  <c r="W43" i="8"/>
  <c r="W44" i="8"/>
  <c r="W41" i="8"/>
  <c r="W45" i="8"/>
  <c r="K26" i="108"/>
  <c r="K25" i="108"/>
  <c r="K22" i="108"/>
  <c r="K23" i="108"/>
  <c r="K27" i="108"/>
  <c r="K24" i="108"/>
  <c r="S52" i="101"/>
  <c r="S50" i="101"/>
  <c r="S53" i="101"/>
  <c r="S49" i="101"/>
  <c r="S51" i="101"/>
  <c r="S54" i="101"/>
  <c r="BK53" i="6"/>
  <c r="BC53" i="6"/>
  <c r="AX22" i="89"/>
  <c r="BF22" i="89"/>
  <c r="BC25" i="97"/>
  <c r="BK25" i="97"/>
  <c r="BK44" i="94"/>
  <c r="BC44" i="94"/>
  <c r="G52" i="96"/>
  <c r="G53" i="96"/>
  <c r="G51" i="96"/>
  <c r="G54" i="96"/>
  <c r="G49" i="96"/>
  <c r="G50" i="96"/>
  <c r="K54" i="8"/>
  <c r="K50" i="8"/>
  <c r="K49" i="8"/>
  <c r="K52" i="8"/>
  <c r="K53" i="8"/>
  <c r="K51" i="8"/>
  <c r="O41" i="103"/>
  <c r="O40" i="103"/>
  <c r="O44" i="103"/>
  <c r="O42" i="103"/>
  <c r="O43" i="103"/>
  <c r="O45" i="103"/>
  <c r="V45" i="107"/>
  <c r="V40" i="107"/>
  <c r="V44" i="107"/>
  <c r="V41" i="107"/>
  <c r="V43" i="107"/>
  <c r="V42" i="107"/>
  <c r="R51" i="7"/>
  <c r="R53" i="7"/>
  <c r="R54" i="7"/>
  <c r="R52" i="7"/>
  <c r="R50" i="7"/>
  <c r="R49" i="7"/>
  <c r="BK26" i="89"/>
  <c r="BC26" i="89"/>
  <c r="BB42" i="4"/>
  <c r="BJ42" i="4"/>
  <c r="BB45" i="4"/>
  <c r="BJ45" i="4"/>
  <c r="Z25" i="91"/>
  <c r="S21" i="91"/>
  <c r="R21" i="91"/>
  <c r="AA25" i="91"/>
  <c r="W25" i="91"/>
  <c r="V25" i="91"/>
  <c r="BJ45" i="95"/>
  <c r="BB45" i="95"/>
  <c r="BC45" i="87"/>
  <c r="BK45" i="87"/>
  <c r="O33" i="101"/>
  <c r="O34" i="101"/>
  <c r="O35" i="101"/>
  <c r="O32" i="101"/>
  <c r="O31" i="101"/>
  <c r="O36" i="101"/>
  <c r="W27" i="97"/>
  <c r="W24" i="97"/>
  <c r="W23" i="97"/>
  <c r="W22" i="97"/>
  <c r="W26" i="97"/>
  <c r="W25" i="97"/>
  <c r="G21" i="5"/>
  <c r="F21" i="5"/>
  <c r="Z22" i="5"/>
  <c r="AA22" i="5"/>
  <c r="R22" i="5"/>
  <c r="S22" i="5"/>
  <c r="Z22" i="86"/>
  <c r="G21" i="86"/>
  <c r="F21" i="86"/>
  <c r="AA22" i="86"/>
  <c r="J30" i="99"/>
  <c r="AA32" i="99"/>
  <c r="K30" i="99"/>
  <c r="Z32" i="99"/>
  <c r="V32" i="99"/>
  <c r="W32" i="99"/>
  <c r="W54" i="92"/>
  <c r="W53" i="92"/>
  <c r="W50" i="92"/>
  <c r="W52" i="92"/>
  <c r="W51" i="92"/>
  <c r="W49" i="92"/>
  <c r="O21" i="94"/>
  <c r="N21" i="94"/>
  <c r="J24" i="94"/>
  <c r="K24" i="94"/>
  <c r="AA24" i="94"/>
  <c r="Z24" i="94"/>
  <c r="AA32" i="4"/>
  <c r="O48" i="107"/>
  <c r="N48" i="107"/>
  <c r="AA51" i="107"/>
  <c r="Z51" i="107"/>
  <c r="N52" i="105"/>
  <c r="N50" i="105"/>
  <c r="N53" i="105"/>
  <c r="N49" i="105"/>
  <c r="N54" i="105"/>
  <c r="N51" i="105"/>
  <c r="BI22" i="87"/>
  <c r="BA22" i="87"/>
  <c r="BB44" i="93"/>
  <c r="BJ44" i="93"/>
  <c r="BF45" i="101"/>
  <c r="AX45" i="101"/>
  <c r="BI41" i="96"/>
  <c r="BA41" i="96"/>
  <c r="BC22" i="106"/>
  <c r="BK22" i="106"/>
  <c r="O23" i="102"/>
  <c r="O26" i="102"/>
  <c r="O22" i="102"/>
  <c r="O24" i="102"/>
  <c r="O27" i="102"/>
  <c r="O25" i="102"/>
  <c r="S39" i="93"/>
  <c r="R39" i="93"/>
  <c r="N43" i="93"/>
  <c r="O43" i="93"/>
  <c r="F39" i="92"/>
  <c r="G39" i="92"/>
  <c r="O43" i="86"/>
  <c r="O41" i="86"/>
  <c r="O42" i="86"/>
  <c r="O45" i="86"/>
  <c r="O44" i="86"/>
  <c r="O40" i="86"/>
  <c r="AA35" i="102"/>
  <c r="AA36" i="102"/>
  <c r="AA32" i="102"/>
  <c r="AA33" i="102"/>
  <c r="AA34" i="102"/>
  <c r="AA31" i="102"/>
  <c r="BJ31" i="5"/>
  <c r="BB31" i="5"/>
  <c r="BB34" i="5"/>
  <c r="BJ34" i="5"/>
  <c r="BK43" i="96"/>
  <c r="BC43" i="96"/>
  <c r="BK44" i="96"/>
  <c r="BC44" i="96"/>
  <c r="BA49" i="87"/>
  <c r="BI49" i="87"/>
  <c r="R50" i="87"/>
  <c r="BA49" i="117"/>
  <c r="BI49" i="117"/>
  <c r="N51" i="95"/>
  <c r="N53" i="95"/>
  <c r="N49" i="95"/>
  <c r="N52" i="95"/>
  <c r="N54" i="95"/>
  <c r="N50" i="95"/>
  <c r="BC43" i="106"/>
  <c r="BK43" i="106"/>
  <c r="BK44" i="106"/>
  <c r="BC44" i="106"/>
  <c r="R34" i="101"/>
  <c r="R35" i="101"/>
  <c r="R36" i="101"/>
  <c r="R31" i="101"/>
  <c r="R32" i="101"/>
  <c r="R33" i="101"/>
  <c r="BC50" i="9"/>
  <c r="BK50" i="9"/>
  <c r="BF41" i="89"/>
  <c r="AX41" i="89"/>
  <c r="BK35" i="88"/>
  <c r="BC35" i="88"/>
  <c r="J30" i="1"/>
  <c r="K30" i="1"/>
  <c r="O32" i="1"/>
  <c r="R32" i="1"/>
  <c r="S32" i="1"/>
  <c r="N32" i="1"/>
  <c r="Z32" i="1"/>
  <c r="AA32" i="1"/>
  <c r="W32" i="1"/>
  <c r="BJ32" i="1" s="1"/>
  <c r="BK40" i="99"/>
  <c r="BC40" i="99"/>
  <c r="BK52" i="87"/>
  <c r="BC52" i="87"/>
  <c r="W25" i="6"/>
  <c r="W23" i="6"/>
  <c r="W26" i="6"/>
  <c r="W22" i="6"/>
  <c r="W24" i="6"/>
  <c r="W27" i="6"/>
  <c r="R54" i="97"/>
  <c r="R49" i="97"/>
  <c r="R53" i="97"/>
  <c r="R52" i="97"/>
  <c r="R51" i="97"/>
  <c r="R50" i="97"/>
  <c r="W25" i="94"/>
  <c r="W22" i="94"/>
  <c r="W24" i="94"/>
  <c r="W23" i="94"/>
  <c r="W27" i="94"/>
  <c r="W26" i="94"/>
  <c r="V31" i="85"/>
  <c r="V34" i="85"/>
  <c r="V35" i="85"/>
  <c r="V33" i="85"/>
  <c r="V32" i="85"/>
  <c r="V36" i="85"/>
  <c r="G27" i="96"/>
  <c r="G22" i="96"/>
  <c r="G24" i="96"/>
  <c r="G25" i="96"/>
  <c r="G26" i="96"/>
  <c r="G23" i="96"/>
  <c r="AY22" i="94"/>
  <c r="BG22" i="94"/>
  <c r="O26" i="103"/>
  <c r="O22" i="103"/>
  <c r="O27" i="103"/>
  <c r="O24" i="103"/>
  <c r="O25" i="103"/>
  <c r="O23" i="103"/>
  <c r="BK35" i="107"/>
  <c r="BC35" i="107"/>
  <c r="S36" i="7"/>
  <c r="S32" i="7"/>
  <c r="S33" i="7"/>
  <c r="S31" i="7"/>
  <c r="S35" i="7"/>
  <c r="S34" i="7"/>
  <c r="BK32" i="97"/>
  <c r="BC32" i="97"/>
  <c r="V22" i="93"/>
  <c r="W22" i="93"/>
  <c r="F21" i="93"/>
  <c r="G21" i="93"/>
  <c r="Z22" i="93"/>
  <c r="N22" i="93"/>
  <c r="O22" i="93"/>
  <c r="W52" i="89"/>
  <c r="W53" i="89"/>
  <c r="W54" i="89"/>
  <c r="W49" i="89"/>
  <c r="W50" i="89"/>
  <c r="W51" i="89"/>
  <c r="G39" i="95"/>
  <c r="F39" i="95"/>
  <c r="AA40" i="95"/>
  <c r="Z40" i="95"/>
  <c r="W40" i="95"/>
  <c r="V40" i="95"/>
  <c r="W40" i="4"/>
  <c r="BC50" i="91"/>
  <c r="BK50" i="91"/>
  <c r="BC44" i="97"/>
  <c r="BK44" i="97"/>
  <c r="BK52" i="105"/>
  <c r="BC52" i="105"/>
  <c r="F30" i="104"/>
  <c r="G30" i="104"/>
  <c r="V31" i="104"/>
  <c r="W31" i="104"/>
  <c r="AA31" i="104"/>
  <c r="Z31" i="104"/>
  <c r="BA33" i="96"/>
  <c r="BI33" i="96"/>
  <c r="V48" i="87"/>
  <c r="F53" i="87"/>
  <c r="G53" i="87"/>
  <c r="W48" i="87"/>
  <c r="F30" i="7"/>
  <c r="G30" i="7"/>
  <c r="AA31" i="7"/>
  <c r="J31" i="7"/>
  <c r="Z31" i="7"/>
  <c r="K31" i="7"/>
  <c r="Z32" i="8"/>
  <c r="Z34" i="8"/>
  <c r="Z31" i="8"/>
  <c r="Z35" i="8"/>
  <c r="Z33" i="8"/>
  <c r="Z36" i="8"/>
  <c r="AZ50" i="90"/>
  <c r="BH50" i="90"/>
  <c r="R48" i="88"/>
  <c r="S48" i="88"/>
  <c r="S21" i="88"/>
  <c r="R21" i="88"/>
  <c r="BK25" i="96"/>
  <c r="BC25" i="96"/>
  <c r="Z31" i="4"/>
  <c r="N26" i="85"/>
  <c r="N25" i="85"/>
  <c r="N24" i="85"/>
  <c r="N22" i="85"/>
  <c r="N23" i="85"/>
  <c r="N27" i="85"/>
  <c r="J39" i="95"/>
  <c r="K39" i="95"/>
  <c r="Z41" i="95"/>
  <c r="AA41" i="95"/>
  <c r="W41" i="95"/>
  <c r="V41" i="95"/>
  <c r="BB24" i="95"/>
  <c r="BJ24" i="95"/>
  <c r="AX36" i="1"/>
  <c r="BF36" i="1"/>
  <c r="AX33" i="1"/>
  <c r="BF33" i="1"/>
  <c r="BJ34" i="106"/>
  <c r="BB34" i="106"/>
  <c r="BB35" i="106"/>
  <c r="BJ35" i="106"/>
  <c r="Z49" i="105"/>
  <c r="F48" i="105"/>
  <c r="G48" i="105"/>
  <c r="AA49" i="105"/>
  <c r="BB43" i="103"/>
  <c r="BJ43" i="103"/>
  <c r="F39" i="100"/>
  <c r="G39" i="100"/>
  <c r="BA50" i="96"/>
  <c r="BI50" i="96"/>
  <c r="BB25" i="99"/>
  <c r="BJ25" i="99"/>
  <c r="O26" i="7"/>
  <c r="O24" i="7"/>
  <c r="O27" i="7"/>
  <c r="O22" i="7"/>
  <c r="O23" i="7"/>
  <c r="O25" i="7"/>
  <c r="BA51" i="5"/>
  <c r="BI51" i="5"/>
  <c r="BK53" i="99"/>
  <c r="BC53" i="99"/>
  <c r="BC49" i="99"/>
  <c r="BK49" i="99"/>
  <c r="N39" i="106"/>
  <c r="S42" i="106"/>
  <c r="O39" i="106"/>
  <c r="R42" i="106"/>
  <c r="Z42" i="106"/>
  <c r="W42" i="106"/>
  <c r="BJ42" i="106" s="1"/>
  <c r="N34" i="102"/>
  <c r="N32" i="102"/>
  <c r="N35" i="102"/>
  <c r="N36" i="102"/>
  <c r="N31" i="102"/>
  <c r="N33" i="102"/>
  <c r="R27" i="94"/>
  <c r="R26" i="94"/>
  <c r="R25" i="94"/>
  <c r="R24" i="94"/>
  <c r="R22" i="94"/>
  <c r="R23" i="94"/>
  <c r="O32" i="88"/>
  <c r="BH32" i="88" s="1"/>
  <c r="BC42" i="95"/>
  <c r="BK42" i="95"/>
  <c r="K48" i="86"/>
  <c r="J48" i="86"/>
  <c r="Z50" i="86"/>
  <c r="AA50" i="86"/>
  <c r="AZ35" i="90"/>
  <c r="BH35" i="90"/>
  <c r="F35" i="97"/>
  <c r="F31" i="97"/>
  <c r="F34" i="97"/>
  <c r="F32" i="97"/>
  <c r="F33" i="97"/>
  <c r="F36" i="97"/>
  <c r="V34" i="8"/>
  <c r="V35" i="8"/>
  <c r="V32" i="8"/>
  <c r="V33" i="8"/>
  <c r="V31" i="8"/>
  <c r="V36" i="8"/>
  <c r="F44" i="117"/>
  <c r="F45" i="117"/>
  <c r="F42" i="117"/>
  <c r="F41" i="117"/>
  <c r="F43" i="117"/>
  <c r="F40" i="117"/>
  <c r="BJ40" i="117"/>
  <c r="BB40" i="117"/>
  <c r="J41" i="108"/>
  <c r="J44" i="108"/>
  <c r="J43" i="108"/>
  <c r="J42" i="108"/>
  <c r="J45" i="108"/>
  <c r="J40" i="108"/>
  <c r="BB32" i="108"/>
  <c r="BJ32" i="108"/>
  <c r="R27" i="101"/>
  <c r="R25" i="101"/>
  <c r="R24" i="101"/>
  <c r="R26" i="101"/>
  <c r="R22" i="101"/>
  <c r="R23" i="101"/>
  <c r="N30" i="108"/>
  <c r="V33" i="108"/>
  <c r="W33" i="108"/>
  <c r="O30" i="108"/>
  <c r="Z33" i="108"/>
  <c r="AA33" i="108"/>
  <c r="BH49" i="88"/>
  <c r="AZ49" i="88"/>
  <c r="G39" i="9"/>
  <c r="F39" i="9"/>
  <c r="Z40" i="9"/>
  <c r="AA40" i="9"/>
  <c r="K48" i="5"/>
  <c r="AA50" i="5"/>
  <c r="Z50" i="5"/>
  <c r="J48" i="5"/>
  <c r="S50" i="5"/>
  <c r="BA50" i="5" s="1"/>
  <c r="W50" i="5"/>
  <c r="BJ50" i="5" s="1"/>
  <c r="BC31" i="103"/>
  <c r="BK31" i="103"/>
  <c r="G30" i="90"/>
  <c r="AA31" i="90"/>
  <c r="F30" i="90"/>
  <c r="J31" i="90"/>
  <c r="Z31" i="90"/>
  <c r="K31" i="90"/>
  <c r="N31" i="90"/>
  <c r="S31" i="90"/>
  <c r="BI31" i="90" s="1"/>
  <c r="O31" i="90"/>
  <c r="V31" i="4"/>
  <c r="V32" i="4"/>
  <c r="Z31" i="106"/>
  <c r="Z32" i="106"/>
  <c r="J39" i="102"/>
  <c r="K39" i="102"/>
  <c r="O30" i="100"/>
  <c r="N30" i="100"/>
  <c r="BF54" i="101"/>
  <c r="AX54" i="101"/>
  <c r="K39" i="93"/>
  <c r="J39" i="93"/>
  <c r="O41" i="93"/>
  <c r="N41" i="93"/>
  <c r="V41" i="93"/>
  <c r="Z41" i="93"/>
  <c r="N30" i="10"/>
  <c r="O30" i="10"/>
  <c r="S33" i="10"/>
  <c r="R33" i="10"/>
  <c r="N25" i="88"/>
  <c r="AZ27" i="88"/>
  <c r="BH27" i="88"/>
  <c r="BB51" i="103"/>
  <c r="BJ51" i="103"/>
  <c r="W42" i="6"/>
  <c r="W40" i="6"/>
  <c r="W45" i="6"/>
  <c r="W44" i="6"/>
  <c r="W41" i="6"/>
  <c r="W43" i="6"/>
  <c r="AY35" i="85"/>
  <c r="V45" i="92"/>
  <c r="V43" i="92"/>
  <c r="V44" i="92"/>
  <c r="V40" i="92"/>
  <c r="V41" i="92"/>
  <c r="V42" i="92"/>
  <c r="BA43" i="5"/>
  <c r="BI43" i="5"/>
  <c r="R32" i="98"/>
  <c r="R33" i="98"/>
  <c r="R31" i="98"/>
  <c r="R34" i="98"/>
  <c r="R36" i="98"/>
  <c r="R35" i="98"/>
  <c r="AA23" i="87"/>
  <c r="BC23" i="87" s="1"/>
  <c r="BH26" i="93"/>
  <c r="AZ26" i="93"/>
  <c r="AA26" i="10"/>
  <c r="AA23" i="10"/>
  <c r="AA27" i="10"/>
  <c r="AA24" i="10"/>
  <c r="AA22" i="10"/>
  <c r="AA25" i="10"/>
  <c r="BJ51" i="95"/>
  <c r="BB51" i="95"/>
  <c r="N53" i="102"/>
  <c r="N52" i="102"/>
  <c r="N51" i="102"/>
  <c r="N50" i="102"/>
  <c r="N54" i="102"/>
  <c r="N49" i="102"/>
  <c r="R43" i="94"/>
  <c r="R45" i="94"/>
  <c r="R44" i="94"/>
  <c r="R41" i="94"/>
  <c r="R42" i="94"/>
  <c r="R40" i="94"/>
  <c r="O26" i="86"/>
  <c r="O25" i="86"/>
  <c r="O22" i="86"/>
  <c r="O23" i="86"/>
  <c r="O27" i="86"/>
  <c r="O24" i="86"/>
  <c r="BH36" i="88"/>
  <c r="AZ36" i="88"/>
  <c r="AZ31" i="88"/>
  <c r="BH31" i="88"/>
  <c r="O33" i="5"/>
  <c r="O31" i="5"/>
  <c r="O35" i="5"/>
  <c r="O36" i="5"/>
  <c r="O34" i="5"/>
  <c r="O32" i="5"/>
  <c r="AZ54" i="93"/>
  <c r="BH54" i="93"/>
  <c r="BK44" i="85"/>
  <c r="BC44" i="85"/>
  <c r="N39" i="89"/>
  <c r="O39" i="89"/>
  <c r="Z42" i="89"/>
  <c r="K42" i="89"/>
  <c r="J42" i="89"/>
  <c r="AA42" i="89"/>
  <c r="F42" i="89"/>
  <c r="BI44" i="87"/>
  <c r="BA44" i="87"/>
  <c r="R25" i="92"/>
  <c r="R27" i="92"/>
  <c r="R23" i="92"/>
  <c r="R22" i="92"/>
  <c r="R26" i="92"/>
  <c r="R24" i="92"/>
  <c r="O40" i="6"/>
  <c r="BB31" i="103"/>
  <c r="BJ31" i="103"/>
  <c r="BB32" i="103"/>
  <c r="BJ32" i="103"/>
  <c r="N42" i="87"/>
  <c r="N41" i="87"/>
  <c r="N45" i="87"/>
  <c r="N44" i="87"/>
  <c r="N40" i="87"/>
  <c r="N43" i="87"/>
  <c r="BC34" i="103"/>
  <c r="BK34" i="103"/>
  <c r="K25" i="91"/>
  <c r="K23" i="91"/>
  <c r="K27" i="91"/>
  <c r="K22" i="91"/>
  <c r="K24" i="91"/>
  <c r="K26" i="91"/>
  <c r="BC43" i="99"/>
  <c r="BK43" i="99"/>
  <c r="R43" i="99"/>
  <c r="R44" i="99"/>
  <c r="R45" i="99"/>
  <c r="R40" i="99"/>
  <c r="R42" i="99"/>
  <c r="R41" i="99"/>
  <c r="BK35" i="96"/>
  <c r="BC35" i="96"/>
  <c r="R48" i="100"/>
  <c r="S48" i="100"/>
  <c r="BB31" i="93"/>
  <c r="BJ31" i="93"/>
  <c r="J53" i="6"/>
  <c r="J54" i="6"/>
  <c r="J51" i="6"/>
  <c r="J52" i="6"/>
  <c r="J50" i="6"/>
  <c r="J49" i="6"/>
  <c r="BB44" i="108"/>
  <c r="BJ44" i="108"/>
  <c r="BJ45" i="108"/>
  <c r="BB45" i="108"/>
  <c r="BH32" i="6"/>
  <c r="AZ32" i="6"/>
  <c r="AZ33" i="6"/>
  <c r="BH33" i="6"/>
  <c r="V44" i="105"/>
  <c r="V41" i="105"/>
  <c r="V45" i="105"/>
  <c r="V40" i="105"/>
  <c r="V43" i="105"/>
  <c r="V42" i="105"/>
  <c r="AX43" i="102"/>
  <c r="BF43" i="102"/>
  <c r="BF42" i="102"/>
  <c r="AX42" i="102"/>
  <c r="F43" i="97"/>
  <c r="F40" i="97"/>
  <c r="F44" i="97"/>
  <c r="F45" i="97"/>
  <c r="F41" i="97"/>
  <c r="F42" i="97"/>
  <c r="F32" i="117"/>
  <c r="F34" i="117"/>
  <c r="F33" i="117"/>
  <c r="F31" i="117"/>
  <c r="F35" i="117"/>
  <c r="F36" i="117"/>
  <c r="BB31" i="117"/>
  <c r="BJ31" i="117"/>
  <c r="J25" i="108"/>
  <c r="J23" i="108"/>
  <c r="J26" i="108"/>
  <c r="J22" i="108"/>
  <c r="J24" i="108"/>
  <c r="J27" i="108"/>
  <c r="R54" i="101"/>
  <c r="R51" i="101"/>
  <c r="R49" i="101"/>
  <c r="R50" i="101"/>
  <c r="R53" i="101"/>
  <c r="R52" i="101"/>
  <c r="N21" i="9"/>
  <c r="O21" i="9"/>
  <c r="AA24" i="9"/>
  <c r="Z24" i="9"/>
  <c r="BB33" i="95"/>
  <c r="BJ33" i="95"/>
  <c r="BJ36" i="95"/>
  <c r="BB36" i="95"/>
  <c r="BK53" i="90"/>
  <c r="BC53" i="90"/>
  <c r="F27" i="91"/>
  <c r="F22" i="91"/>
  <c r="F23" i="91"/>
  <c r="F25" i="91"/>
  <c r="F24" i="91"/>
  <c r="F26" i="91"/>
  <c r="S26" i="97"/>
  <c r="S24" i="97"/>
  <c r="S23" i="97"/>
  <c r="S25" i="97"/>
  <c r="S22" i="97"/>
  <c r="S27" i="97"/>
  <c r="AY53" i="85"/>
  <c r="BG53" i="85"/>
  <c r="W53" i="85"/>
  <c r="W54" i="85"/>
  <c r="W51" i="85"/>
  <c r="W49" i="85"/>
  <c r="W52" i="85"/>
  <c r="W50" i="85"/>
  <c r="F49" i="94"/>
  <c r="F53" i="94"/>
  <c r="F52" i="94"/>
  <c r="F50" i="94"/>
  <c r="F51" i="94"/>
  <c r="F54" i="94"/>
  <c r="W40" i="100"/>
  <c r="W45" i="100"/>
  <c r="W42" i="100"/>
  <c r="W43" i="100"/>
  <c r="W41" i="100"/>
  <c r="W44" i="100"/>
  <c r="F26" i="88"/>
  <c r="F24" i="88"/>
  <c r="F25" i="88"/>
  <c r="F23" i="88"/>
  <c r="F22" i="88"/>
  <c r="F27" i="88"/>
  <c r="W22" i="101"/>
  <c r="W25" i="101"/>
  <c r="W23" i="101"/>
  <c r="W27" i="101"/>
  <c r="W24" i="101"/>
  <c r="W26" i="101"/>
  <c r="J40" i="97"/>
  <c r="J45" i="97"/>
  <c r="J41" i="97"/>
  <c r="J44" i="97"/>
  <c r="J42" i="97"/>
  <c r="J43" i="97"/>
  <c r="W26" i="89"/>
  <c r="W25" i="89"/>
  <c r="W27" i="89"/>
  <c r="W24" i="89"/>
  <c r="W23" i="89"/>
  <c r="W22" i="89"/>
  <c r="S45" i="8"/>
  <c r="S41" i="8"/>
  <c r="S44" i="8"/>
  <c r="S43" i="8"/>
  <c r="S42" i="8"/>
  <c r="S40" i="8"/>
  <c r="BJ44" i="4"/>
  <c r="BB44" i="4"/>
  <c r="S48" i="91"/>
  <c r="R48" i="91"/>
  <c r="W52" i="91"/>
  <c r="V52" i="91"/>
  <c r="AA52" i="91"/>
  <c r="Z52" i="91"/>
  <c r="BB25" i="103"/>
  <c r="BJ25" i="103"/>
  <c r="BB26" i="103"/>
  <c r="BJ26" i="103"/>
  <c r="BK44" i="87"/>
  <c r="BC44" i="87"/>
  <c r="BK43" i="87"/>
  <c r="BC43" i="87"/>
  <c r="BF33" i="101"/>
  <c r="AX33" i="101"/>
  <c r="BC26" i="97"/>
  <c r="BK26" i="97"/>
  <c r="R25" i="105"/>
  <c r="R24" i="105"/>
  <c r="R26" i="105"/>
  <c r="R23" i="105"/>
  <c r="R27" i="105"/>
  <c r="R22" i="105"/>
  <c r="BC49" i="103"/>
  <c r="BK49" i="103"/>
  <c r="F30" i="5"/>
  <c r="AA31" i="5"/>
  <c r="Z31" i="5"/>
  <c r="G30" i="5"/>
  <c r="Z49" i="86"/>
  <c r="G48" i="86"/>
  <c r="F48" i="86"/>
  <c r="AA49" i="86"/>
  <c r="AA41" i="99"/>
  <c r="J39" i="99"/>
  <c r="Z41" i="99"/>
  <c r="K39" i="99"/>
  <c r="V41" i="99"/>
  <c r="W41" i="99"/>
  <c r="AA43" i="8"/>
  <c r="AA44" i="8"/>
  <c r="AA45" i="8"/>
  <c r="AA40" i="8"/>
  <c r="AA41" i="8"/>
  <c r="AA42" i="8"/>
  <c r="O48" i="94"/>
  <c r="N48" i="94"/>
  <c r="J51" i="94"/>
  <c r="K51" i="94"/>
  <c r="N21" i="107"/>
  <c r="O21" i="107"/>
  <c r="BI26" i="87"/>
  <c r="BA26" i="87"/>
  <c r="BA25" i="87"/>
  <c r="BI25" i="87"/>
  <c r="F30" i="108"/>
  <c r="W31" i="108"/>
  <c r="G30" i="108"/>
  <c r="V31" i="108"/>
  <c r="AA31" i="108"/>
  <c r="Z31" i="108"/>
  <c r="S52" i="6"/>
  <c r="S49" i="6"/>
  <c r="S50" i="6"/>
  <c r="S53" i="6"/>
  <c r="S54" i="6"/>
  <c r="S51" i="6"/>
  <c r="BK26" i="88"/>
  <c r="BC26" i="88"/>
  <c r="N51" i="87"/>
  <c r="N49" i="87"/>
  <c r="N50" i="87"/>
  <c r="N54" i="87"/>
  <c r="N52" i="87"/>
  <c r="N53" i="87"/>
  <c r="BJ45" i="93"/>
  <c r="BB45" i="93"/>
  <c r="BJ42" i="93"/>
  <c r="BB42" i="93"/>
  <c r="BK27" i="107"/>
  <c r="BC27" i="107"/>
  <c r="BI49" i="90"/>
  <c r="BA49" i="90"/>
  <c r="BA52" i="90"/>
  <c r="BI52" i="90"/>
  <c r="BJ32" i="91"/>
  <c r="BB32" i="91"/>
  <c r="AX34" i="10"/>
  <c r="BF34" i="10"/>
  <c r="AX50" i="10"/>
  <c r="BF50" i="10"/>
  <c r="BG24" i="85"/>
  <c r="AY24" i="85"/>
  <c r="V45" i="9"/>
  <c r="V40" i="9"/>
  <c r="V42" i="9"/>
  <c r="V43" i="9"/>
  <c r="V44" i="9"/>
  <c r="V41" i="9"/>
  <c r="W42" i="117"/>
  <c r="R42" i="117"/>
  <c r="N39" i="117"/>
  <c r="O39" i="117"/>
  <c r="Y42" i="117"/>
  <c r="T42" i="117"/>
  <c r="AA42" i="117"/>
  <c r="J42" i="117"/>
  <c r="K42" i="117"/>
  <c r="BJ52" i="99"/>
  <c r="BB52" i="99"/>
  <c r="O22" i="96"/>
  <c r="O25" i="96"/>
  <c r="O27" i="96"/>
  <c r="O23" i="96"/>
  <c r="O26" i="96"/>
  <c r="O24" i="96"/>
  <c r="J48" i="96"/>
  <c r="K48" i="96"/>
  <c r="AA50" i="96"/>
  <c r="Z50" i="96"/>
  <c r="BC35" i="94"/>
  <c r="BK35" i="94"/>
  <c r="W39" i="7"/>
  <c r="V39" i="7"/>
  <c r="Z44" i="7"/>
  <c r="AA44" i="7"/>
  <c r="K44" i="7"/>
  <c r="J44" i="7"/>
  <c r="N48" i="8"/>
  <c r="O48" i="8"/>
  <c r="Z36" i="10"/>
  <c r="Z35" i="10"/>
  <c r="Z32" i="10"/>
  <c r="Z33" i="10"/>
  <c r="Z34" i="10"/>
  <c r="Z31" i="10"/>
  <c r="V39" i="86"/>
  <c r="W39" i="86"/>
  <c r="Z44" i="86"/>
  <c r="AA44" i="86"/>
  <c r="F40" i="8"/>
  <c r="F41" i="8"/>
  <c r="F43" i="8"/>
  <c r="F44" i="8"/>
  <c r="F42" i="8"/>
  <c r="F45" i="8"/>
  <c r="J30" i="9"/>
  <c r="K30" i="9"/>
  <c r="BC25" i="106"/>
  <c r="BK25" i="106"/>
  <c r="N26" i="102"/>
  <c r="N27" i="102"/>
  <c r="N25" i="102"/>
  <c r="N23" i="102"/>
  <c r="N22" i="102"/>
  <c r="N24" i="102"/>
  <c r="S30" i="93"/>
  <c r="R30" i="93"/>
  <c r="Z34" i="93"/>
  <c r="AA34" i="93"/>
  <c r="G48" i="92"/>
  <c r="F48" i="92"/>
  <c r="N43" i="86"/>
  <c r="N45" i="86"/>
  <c r="N41" i="86"/>
  <c r="N44" i="86"/>
  <c r="N40" i="86"/>
  <c r="N42" i="86"/>
  <c r="AZ23" i="6"/>
  <c r="BH23" i="6"/>
  <c r="Z35" i="102"/>
  <c r="Z34" i="102"/>
  <c r="Z36" i="102"/>
  <c r="Z31" i="102"/>
  <c r="Z33" i="102"/>
  <c r="Z32" i="102"/>
  <c r="BJ32" i="5"/>
  <c r="BB32" i="5"/>
  <c r="BI52" i="10"/>
  <c r="BA52" i="10"/>
  <c r="BC31" i="95"/>
  <c r="BK31" i="95"/>
  <c r="BC36" i="95"/>
  <c r="BK36" i="95"/>
  <c r="G39" i="107"/>
  <c r="F39" i="107"/>
  <c r="V35" i="105"/>
  <c r="V33" i="105"/>
  <c r="V34" i="105"/>
  <c r="V32" i="105"/>
  <c r="V31" i="105"/>
  <c r="V36" i="105"/>
  <c r="O50" i="5"/>
  <c r="O49" i="5"/>
  <c r="O51" i="5"/>
  <c r="O52" i="5"/>
  <c r="O54" i="5"/>
  <c r="O53" i="5"/>
  <c r="AY34" i="7"/>
  <c r="BG34" i="7"/>
  <c r="BC40" i="96"/>
  <c r="BK40" i="96"/>
  <c r="BK42" i="96"/>
  <c r="BC42" i="96"/>
  <c r="BK49" i="97"/>
  <c r="BC49" i="97"/>
  <c r="BA54" i="87"/>
  <c r="BI54" i="87"/>
  <c r="BI52" i="87"/>
  <c r="BA52" i="87"/>
  <c r="BG49" i="117"/>
  <c r="AY49" i="117"/>
  <c r="G52" i="117"/>
  <c r="G49" i="117"/>
  <c r="G50" i="117"/>
  <c r="G53" i="117"/>
  <c r="G51" i="117"/>
  <c r="G54" i="117"/>
  <c r="F51" i="117"/>
  <c r="F53" i="117"/>
  <c r="F50" i="117"/>
  <c r="F52" i="117"/>
  <c r="F49" i="117"/>
  <c r="F54" i="117"/>
  <c r="BK22" i="94"/>
  <c r="BC22" i="94"/>
  <c r="BK41" i="106"/>
  <c r="BC41" i="106"/>
  <c r="S31" i="101"/>
  <c r="S35" i="101"/>
  <c r="S32" i="101"/>
  <c r="S34" i="101"/>
  <c r="S33" i="101"/>
  <c r="S36" i="101"/>
  <c r="AA32" i="100"/>
  <c r="AA36" i="100"/>
  <c r="AA31" i="100"/>
  <c r="AA35" i="100"/>
  <c r="AA33" i="100"/>
  <c r="AA34" i="100"/>
  <c r="BJ51" i="104"/>
  <c r="BB51" i="104"/>
  <c r="BF44" i="89"/>
  <c r="AX44" i="89"/>
  <c r="BG53" i="89"/>
  <c r="AY53" i="89"/>
  <c r="G41" i="1"/>
  <c r="Z41" i="1"/>
  <c r="N41" i="1"/>
  <c r="F41" i="1"/>
  <c r="J39" i="1"/>
  <c r="S41" i="1"/>
  <c r="K39" i="1"/>
  <c r="O41" i="1"/>
  <c r="AA41" i="1"/>
  <c r="R41" i="1"/>
  <c r="W41" i="1"/>
  <c r="V41" i="1"/>
  <c r="K21" i="106"/>
  <c r="V23" i="106"/>
  <c r="J21" i="106"/>
  <c r="R23" i="106"/>
  <c r="S23" i="106"/>
  <c r="W23" i="106"/>
  <c r="G40" i="103"/>
  <c r="G41" i="103"/>
  <c r="G43" i="103"/>
  <c r="G44" i="103"/>
  <c r="G42" i="103"/>
  <c r="G45" i="103"/>
  <c r="R53" i="92"/>
  <c r="R54" i="92"/>
  <c r="R50" i="92"/>
  <c r="R52" i="92"/>
  <c r="R49" i="92"/>
  <c r="R51" i="92"/>
  <c r="F45" i="99"/>
  <c r="F42" i="99"/>
  <c r="F43" i="99"/>
  <c r="F40" i="99"/>
  <c r="F44" i="99"/>
  <c r="F41" i="99"/>
  <c r="BC49" i="87"/>
  <c r="BK49" i="87"/>
  <c r="R25" i="102"/>
  <c r="R22" i="102"/>
  <c r="R27" i="102"/>
  <c r="R24" i="102"/>
  <c r="R26" i="102"/>
  <c r="R23" i="102"/>
  <c r="V48" i="102"/>
  <c r="W48" i="102"/>
  <c r="J30" i="104"/>
  <c r="K30" i="104"/>
  <c r="V32" i="104"/>
  <c r="W32" i="104"/>
  <c r="Z32" i="104"/>
  <c r="AA32" i="104"/>
  <c r="BH31" i="93"/>
  <c r="AZ31" i="93"/>
  <c r="AZ36" i="93"/>
  <c r="BH36" i="93"/>
  <c r="BB23" i="108"/>
  <c r="BJ23" i="108"/>
  <c r="BB23" i="5"/>
  <c r="BJ23" i="5"/>
  <c r="BJ27" i="5"/>
  <c r="BB27" i="5"/>
  <c r="V27" i="90"/>
  <c r="V24" i="90"/>
  <c r="V22" i="90"/>
  <c r="V23" i="90"/>
  <c r="V25" i="90"/>
  <c r="V26" i="90"/>
  <c r="AZ43" i="6"/>
  <c r="BH43" i="6"/>
  <c r="BH41" i="6"/>
  <c r="AZ41" i="6"/>
  <c r="BI32" i="10"/>
  <c r="BA32" i="10"/>
  <c r="V27" i="6"/>
  <c r="V22" i="6"/>
  <c r="V26" i="6"/>
  <c r="V25" i="6"/>
  <c r="V24" i="6"/>
  <c r="V23" i="6"/>
  <c r="BC26" i="6"/>
  <c r="BK26" i="6"/>
  <c r="BK33" i="7"/>
  <c r="BC33" i="7"/>
  <c r="BG33" i="85"/>
  <c r="S54" i="97"/>
  <c r="S51" i="97"/>
  <c r="S52" i="97"/>
  <c r="S50" i="97"/>
  <c r="S49" i="97"/>
  <c r="S53" i="97"/>
  <c r="V27" i="94"/>
  <c r="V23" i="94"/>
  <c r="V26" i="94"/>
  <c r="V22" i="94"/>
  <c r="V25" i="94"/>
  <c r="V24" i="94"/>
  <c r="BI35" i="85"/>
  <c r="BA35" i="85"/>
  <c r="W33" i="85"/>
  <c r="W35" i="85"/>
  <c r="W36" i="85"/>
  <c r="W34" i="85"/>
  <c r="W32" i="85"/>
  <c r="W31" i="85"/>
  <c r="J23" i="8"/>
  <c r="J27" i="8"/>
  <c r="J22" i="8"/>
  <c r="J24" i="8"/>
  <c r="J26" i="8"/>
  <c r="J25" i="8"/>
  <c r="W36" i="100"/>
  <c r="W33" i="100"/>
  <c r="W31" i="100"/>
  <c r="W32" i="100"/>
  <c r="W34" i="100"/>
  <c r="W35" i="100"/>
  <c r="V31" i="107"/>
  <c r="V33" i="107"/>
  <c r="V36" i="107"/>
  <c r="V35" i="107"/>
  <c r="V34" i="107"/>
  <c r="V32" i="107"/>
  <c r="F34" i="88"/>
  <c r="F36" i="88"/>
  <c r="F32" i="88"/>
  <c r="F31" i="88"/>
  <c r="F33" i="88"/>
  <c r="F35" i="88"/>
  <c r="W50" i="101"/>
  <c r="W51" i="101"/>
  <c r="W53" i="101"/>
  <c r="W49" i="101"/>
  <c r="W54" i="101"/>
  <c r="W52" i="101"/>
  <c r="K32" i="97"/>
  <c r="K34" i="97"/>
  <c r="K33" i="97"/>
  <c r="K35" i="97"/>
  <c r="K31" i="97"/>
  <c r="K36" i="97"/>
  <c r="F39" i="93"/>
  <c r="G39" i="93"/>
  <c r="N40" i="93"/>
  <c r="O40" i="93"/>
  <c r="V53" i="89"/>
  <c r="V52" i="89"/>
  <c r="V54" i="89"/>
  <c r="V49" i="89"/>
  <c r="V51" i="89"/>
  <c r="V50" i="89"/>
  <c r="G30" i="95"/>
  <c r="F30" i="95"/>
  <c r="BJ44" i="106"/>
  <c r="BB44" i="106"/>
  <c r="N25" i="101"/>
  <c r="N26" i="101"/>
  <c r="N27" i="101"/>
  <c r="N22" i="101"/>
  <c r="N24" i="101"/>
  <c r="N23" i="101"/>
  <c r="R54" i="105"/>
  <c r="R50" i="105"/>
  <c r="R53" i="105"/>
  <c r="R52" i="105"/>
  <c r="R49" i="105"/>
  <c r="R51" i="105"/>
  <c r="F21" i="104"/>
  <c r="V22" i="104"/>
  <c r="G21" i="104"/>
  <c r="W22" i="104"/>
  <c r="AA22" i="104"/>
  <c r="Z22" i="104"/>
  <c r="BC52" i="107"/>
  <c r="BK52" i="107"/>
  <c r="V39" i="87"/>
  <c r="W39" i="87"/>
  <c r="F21" i="7"/>
  <c r="G21" i="7"/>
  <c r="Z22" i="7"/>
  <c r="J22" i="7"/>
  <c r="K22" i="7"/>
  <c r="AA22" i="7"/>
  <c r="W27" i="92"/>
  <c r="W26" i="92"/>
  <c r="W25" i="92"/>
  <c r="W24" i="92"/>
  <c r="W23" i="92"/>
  <c r="W22" i="92"/>
  <c r="AZ54" i="90"/>
  <c r="BH54" i="90"/>
  <c r="BH51" i="90"/>
  <c r="AZ51" i="90"/>
  <c r="S39" i="88"/>
  <c r="Z43" i="88"/>
  <c r="R39" i="88"/>
  <c r="AA43" i="88"/>
  <c r="N43" i="88"/>
  <c r="O43" i="88"/>
  <c r="BK26" i="96"/>
  <c r="BC26" i="96"/>
  <c r="BK33" i="4"/>
  <c r="BC33" i="4"/>
  <c r="N41" i="105"/>
  <c r="N42" i="105"/>
  <c r="N40" i="105"/>
  <c r="N45" i="105"/>
  <c r="N44" i="105"/>
  <c r="N43" i="105"/>
  <c r="R48" i="9"/>
  <c r="S48" i="9"/>
  <c r="O25" i="85"/>
  <c r="O26" i="85"/>
  <c r="O22" i="85"/>
  <c r="O23" i="85"/>
  <c r="O24" i="85"/>
  <c r="O27" i="85"/>
  <c r="J30" i="95"/>
  <c r="K30" i="95"/>
  <c r="S40" i="5"/>
  <c r="BI40" i="5" s="1"/>
  <c r="BC25" i="98"/>
  <c r="BK25" i="98"/>
  <c r="R27" i="98"/>
  <c r="R23" i="98"/>
  <c r="R25" i="98"/>
  <c r="R22" i="98"/>
  <c r="R26" i="98"/>
  <c r="R24" i="98"/>
  <c r="BF31" i="1"/>
  <c r="AX31" i="1"/>
  <c r="BK33" i="87"/>
  <c r="BC33" i="87"/>
  <c r="O34" i="87"/>
  <c r="O33" i="87"/>
  <c r="O35" i="87"/>
  <c r="O36" i="87"/>
  <c r="O31" i="87"/>
  <c r="O32" i="87"/>
  <c r="BJ36" i="106"/>
  <c r="BB36" i="106"/>
  <c r="AA31" i="105"/>
  <c r="Z31" i="105"/>
  <c r="G30" i="105"/>
  <c r="F30" i="105"/>
  <c r="R44" i="103"/>
  <c r="R42" i="103"/>
  <c r="R45" i="103"/>
  <c r="R41" i="103"/>
  <c r="R43" i="103"/>
  <c r="R40" i="103"/>
  <c r="F48" i="100"/>
  <c r="G48" i="100"/>
  <c r="BA49" i="96"/>
  <c r="BI49" i="96"/>
  <c r="BI52" i="96"/>
  <c r="BA52" i="96"/>
  <c r="BJ50" i="91"/>
  <c r="BB50" i="91"/>
  <c r="J34" i="10"/>
  <c r="J31" i="10"/>
  <c r="J35" i="10"/>
  <c r="J32" i="10"/>
  <c r="J33" i="10"/>
  <c r="J36" i="10"/>
  <c r="BF49" i="89"/>
  <c r="AX49" i="89"/>
  <c r="V36" i="9"/>
  <c r="V35" i="9"/>
  <c r="V32" i="9"/>
  <c r="V34" i="9"/>
  <c r="V33" i="9"/>
  <c r="V31" i="9"/>
  <c r="N34" i="96"/>
  <c r="N36" i="96"/>
  <c r="N31" i="96"/>
  <c r="N33" i="96"/>
  <c r="N32" i="96"/>
  <c r="N35" i="96"/>
  <c r="N21" i="98"/>
  <c r="O21" i="98"/>
  <c r="K24" i="98"/>
  <c r="J24" i="98"/>
  <c r="AA24" i="98"/>
  <c r="Z24" i="98"/>
  <c r="G24" i="98"/>
  <c r="F24" i="98"/>
  <c r="W54" i="96"/>
  <c r="W50" i="96"/>
  <c r="W53" i="96"/>
  <c r="W52" i="96"/>
  <c r="W49" i="96"/>
  <c r="W51" i="96"/>
  <c r="BK24" i="7"/>
  <c r="BC24" i="7"/>
  <c r="G35" i="8"/>
  <c r="G36" i="8"/>
  <c r="G33" i="8"/>
  <c r="G34" i="8"/>
  <c r="G31" i="8"/>
  <c r="G32" i="8"/>
  <c r="BA53" i="5"/>
  <c r="BI53" i="5"/>
  <c r="BC52" i="99"/>
  <c r="BK52" i="99"/>
  <c r="N30" i="106"/>
  <c r="O30" i="106"/>
  <c r="S33" i="106"/>
  <c r="R33" i="106"/>
  <c r="W42" i="99"/>
  <c r="N39" i="99"/>
  <c r="O39" i="99"/>
  <c r="V42" i="99"/>
  <c r="AA42" i="99"/>
  <c r="Z42" i="99"/>
  <c r="K31" i="6"/>
  <c r="K35" i="6"/>
  <c r="K33" i="6"/>
  <c r="K36" i="6"/>
  <c r="K32" i="6"/>
  <c r="K34" i="6"/>
  <c r="BA22" i="96"/>
  <c r="BI22" i="96"/>
  <c r="BK26" i="93"/>
  <c r="BC26" i="93"/>
  <c r="AY34" i="98"/>
  <c r="BG34" i="98"/>
  <c r="BK53" i="105"/>
  <c r="BC53" i="105"/>
  <c r="BC24" i="5"/>
  <c r="BK24" i="5"/>
  <c r="K30" i="86"/>
  <c r="J30" i="86"/>
  <c r="AA32" i="86"/>
  <c r="Z32" i="86"/>
  <c r="BK31" i="97"/>
  <c r="BC31" i="97"/>
  <c r="BG40" i="117"/>
  <c r="AY40" i="117"/>
  <c r="BI40" i="117"/>
  <c r="BA40" i="117"/>
  <c r="O42" i="95"/>
  <c r="O44" i="95"/>
  <c r="O43" i="95"/>
  <c r="O40" i="95"/>
  <c r="O45" i="95"/>
  <c r="O41" i="95"/>
  <c r="Z52" i="100"/>
  <c r="Z49" i="100"/>
  <c r="Z51" i="100"/>
  <c r="Z53" i="100"/>
  <c r="Z50" i="100"/>
  <c r="Z54" i="100"/>
  <c r="O39" i="108"/>
  <c r="N39" i="108"/>
  <c r="AA42" i="108"/>
  <c r="Z42" i="108"/>
  <c r="BH51" i="88"/>
  <c r="AZ51" i="88"/>
  <c r="O23" i="104"/>
  <c r="O26" i="104"/>
  <c r="O24" i="104"/>
  <c r="O27" i="104"/>
  <c r="O22" i="104"/>
  <c r="O25" i="104"/>
  <c r="J21" i="5"/>
  <c r="Z23" i="5"/>
  <c r="AA23" i="5"/>
  <c r="K21" i="5"/>
  <c r="R23" i="5"/>
  <c r="S23" i="5"/>
  <c r="O22" i="90"/>
  <c r="S22" i="90"/>
  <c r="F21" i="90"/>
  <c r="N22" i="90"/>
  <c r="K22" i="90"/>
  <c r="G21" i="90"/>
  <c r="R22" i="90"/>
  <c r="J22" i="90"/>
  <c r="AA22" i="90"/>
  <c r="Z22" i="90"/>
  <c r="S32" i="92"/>
  <c r="S34" i="92"/>
  <c r="S36" i="92"/>
  <c r="S35" i="92"/>
  <c r="S31" i="92"/>
  <c r="S33" i="92"/>
  <c r="BJ36" i="4"/>
  <c r="BB36" i="4"/>
  <c r="BC42" i="104"/>
  <c r="BK42" i="104"/>
  <c r="BC44" i="104"/>
  <c r="BK44" i="104"/>
  <c r="BK31" i="99"/>
  <c r="BC31" i="99"/>
  <c r="BK34" i="106"/>
  <c r="BC34" i="106"/>
  <c r="K48" i="102"/>
  <c r="J48" i="102"/>
  <c r="R36" i="102"/>
  <c r="R34" i="102"/>
  <c r="R32" i="102"/>
  <c r="R35" i="102"/>
  <c r="R31" i="102"/>
  <c r="R33" i="102"/>
  <c r="N21" i="100"/>
  <c r="O21" i="100"/>
  <c r="Z50" i="101"/>
  <c r="Z53" i="101"/>
  <c r="Z49" i="101"/>
  <c r="Z51" i="101"/>
  <c r="Z52" i="101"/>
  <c r="Z54" i="101"/>
  <c r="K30" i="93"/>
  <c r="J30" i="93"/>
  <c r="Z32" i="93"/>
  <c r="AA32" i="93"/>
  <c r="N39" i="10"/>
  <c r="O39" i="10"/>
  <c r="G42" i="10"/>
  <c r="F42" i="10"/>
  <c r="R42" i="10"/>
  <c r="S42" i="10"/>
  <c r="AY35" i="90"/>
  <c r="BG35" i="90"/>
  <c r="G40" i="91"/>
  <c r="G41" i="91"/>
  <c r="G44" i="91"/>
  <c r="G45" i="91"/>
  <c r="G42" i="91"/>
  <c r="G43" i="91"/>
  <c r="BG50" i="98"/>
  <c r="AY50" i="98"/>
  <c r="BG49" i="98"/>
  <c r="AY49" i="98"/>
  <c r="AZ22" i="88"/>
  <c r="BH22" i="88"/>
  <c r="W43" i="85"/>
  <c r="W41" i="85"/>
  <c r="W40" i="85"/>
  <c r="W42" i="85"/>
  <c r="W44" i="85"/>
  <c r="W45" i="85"/>
  <c r="J41" i="8"/>
  <c r="J43" i="8"/>
  <c r="J45" i="8"/>
  <c r="J40" i="8"/>
  <c r="J42" i="8"/>
  <c r="J44" i="8"/>
  <c r="V52" i="100"/>
  <c r="V51" i="100"/>
  <c r="V54" i="100"/>
  <c r="V49" i="100"/>
  <c r="V53" i="100"/>
  <c r="V50" i="100"/>
  <c r="BK53" i="107"/>
  <c r="BC53" i="107"/>
  <c r="BK40" i="88"/>
  <c r="BC40" i="88"/>
  <c r="W40" i="101"/>
  <c r="W45" i="101"/>
  <c r="W42" i="101"/>
  <c r="W44" i="101"/>
  <c r="W41" i="101"/>
  <c r="W43" i="101"/>
  <c r="J48" i="105"/>
  <c r="AA50" i="105"/>
  <c r="Z50" i="105"/>
  <c r="K48" i="105"/>
  <c r="K27" i="97"/>
  <c r="K24" i="97"/>
  <c r="K26" i="97"/>
  <c r="K25" i="97"/>
  <c r="K23" i="97"/>
  <c r="K22" i="97"/>
  <c r="N30" i="92"/>
  <c r="O30" i="92"/>
  <c r="BG44" i="89"/>
  <c r="AY44" i="89"/>
  <c r="R52" i="8"/>
  <c r="R54" i="8"/>
  <c r="R50" i="8"/>
  <c r="R49" i="8"/>
  <c r="R51" i="8"/>
  <c r="R53" i="8"/>
  <c r="BI33" i="5"/>
  <c r="BA33" i="5"/>
  <c r="BI34" i="5"/>
  <c r="BA34" i="5"/>
  <c r="F48" i="106"/>
  <c r="G48" i="106"/>
  <c r="W49" i="106"/>
  <c r="V49" i="106"/>
  <c r="S49" i="106"/>
  <c r="R49" i="106"/>
  <c r="N45" i="101"/>
  <c r="N44" i="101"/>
  <c r="N41" i="101"/>
  <c r="N40" i="101"/>
  <c r="N43" i="101"/>
  <c r="N42" i="101"/>
  <c r="V35" i="97"/>
  <c r="V34" i="97"/>
  <c r="V36" i="97"/>
  <c r="V32" i="97"/>
  <c r="V33" i="97"/>
  <c r="V31" i="97"/>
  <c r="S36" i="105"/>
  <c r="S32" i="105"/>
  <c r="S35" i="105"/>
  <c r="S34" i="105"/>
  <c r="S33" i="105"/>
  <c r="S31" i="105"/>
  <c r="Z27" i="8"/>
  <c r="Z25" i="8"/>
  <c r="Z22" i="8"/>
  <c r="Z26" i="8"/>
  <c r="Z24" i="8"/>
  <c r="Z23" i="8"/>
  <c r="S43" i="6"/>
  <c r="S40" i="6"/>
  <c r="S45" i="6"/>
  <c r="S41" i="6"/>
  <c r="S44" i="6"/>
  <c r="S42" i="6"/>
  <c r="BI45" i="5"/>
  <c r="BA45" i="5"/>
  <c r="S36" i="98"/>
  <c r="S32" i="98"/>
  <c r="S35" i="98"/>
  <c r="S34" i="98"/>
  <c r="S31" i="98"/>
  <c r="S33" i="98"/>
  <c r="BI25" i="10"/>
  <c r="BA25" i="10"/>
  <c r="BA27" i="10"/>
  <c r="BI27" i="10"/>
  <c r="V49" i="9"/>
  <c r="V51" i="9"/>
  <c r="V50" i="9"/>
  <c r="V53" i="9"/>
  <c r="V54" i="9"/>
  <c r="V52" i="9"/>
  <c r="F50" i="8"/>
  <c r="F53" i="8"/>
  <c r="F52" i="8"/>
  <c r="F54" i="8"/>
  <c r="F49" i="8"/>
  <c r="F51" i="8"/>
  <c r="BB54" i="95"/>
  <c r="BJ54" i="95"/>
  <c r="BK24" i="86"/>
  <c r="BC24" i="86"/>
  <c r="AZ35" i="88"/>
  <c r="BH35" i="88"/>
  <c r="N34" i="5"/>
  <c r="N31" i="5"/>
  <c r="N36" i="5"/>
  <c r="N32" i="5"/>
  <c r="N35" i="5"/>
  <c r="N33" i="5"/>
  <c r="K48" i="100"/>
  <c r="J48" i="100"/>
  <c r="O48" i="91"/>
  <c r="N48" i="91"/>
  <c r="W51" i="91"/>
  <c r="V51" i="91"/>
  <c r="Z51" i="91"/>
  <c r="AA51" i="91"/>
  <c r="BF43" i="87"/>
  <c r="AX43" i="87"/>
  <c r="Z23" i="100"/>
  <c r="Z24" i="100"/>
  <c r="Z25" i="100"/>
  <c r="Z22" i="100"/>
  <c r="Z26" i="100"/>
  <c r="Z27" i="100"/>
  <c r="AZ53" i="93"/>
  <c r="BH53" i="93"/>
  <c r="O44" i="104"/>
  <c r="O43" i="104"/>
  <c r="O45" i="104"/>
  <c r="O42" i="104"/>
  <c r="O41" i="104"/>
  <c r="O40" i="104"/>
  <c r="BF36" i="102"/>
  <c r="AX36" i="102"/>
  <c r="BC42" i="85"/>
  <c r="BK42" i="85"/>
  <c r="N21" i="89"/>
  <c r="O21" i="89"/>
  <c r="AA24" i="89"/>
  <c r="Z24" i="89"/>
  <c r="J24" i="89"/>
  <c r="K24" i="89"/>
  <c r="BA42" i="87"/>
  <c r="BI42" i="87"/>
  <c r="BI45" i="87"/>
  <c r="BA45" i="87"/>
  <c r="AA54" i="92"/>
  <c r="AA53" i="92"/>
  <c r="AA50" i="92"/>
  <c r="AA52" i="92"/>
  <c r="AA49" i="92"/>
  <c r="AA51" i="92"/>
  <c r="K21" i="103"/>
  <c r="J21" i="103"/>
  <c r="G53" i="99"/>
  <c r="G49" i="99"/>
  <c r="G54" i="99"/>
  <c r="G50" i="99"/>
  <c r="G52" i="99"/>
  <c r="G51" i="99"/>
  <c r="S52" i="102"/>
  <c r="S53" i="102"/>
  <c r="S54" i="102"/>
  <c r="S50" i="102"/>
  <c r="S51" i="102"/>
  <c r="S49" i="102"/>
  <c r="Z25" i="101"/>
  <c r="Z23" i="101"/>
  <c r="Z24" i="101"/>
  <c r="Z27" i="101"/>
  <c r="Z26" i="101"/>
  <c r="Z22" i="101"/>
  <c r="W53" i="6"/>
  <c r="W50" i="6"/>
  <c r="W52" i="6"/>
  <c r="W49" i="6"/>
  <c r="W51" i="6"/>
  <c r="W54" i="6"/>
  <c r="BC51" i="85"/>
  <c r="V35" i="6"/>
  <c r="V33" i="6"/>
  <c r="V36" i="6"/>
  <c r="V34" i="6"/>
  <c r="V31" i="6"/>
  <c r="V32" i="6"/>
  <c r="AX27" i="102"/>
  <c r="BF27" i="102"/>
  <c r="AX22" i="102"/>
  <c r="BF22" i="102"/>
  <c r="BF51" i="102"/>
  <c r="AX51" i="102"/>
  <c r="W53" i="94"/>
  <c r="W50" i="94"/>
  <c r="W51" i="94"/>
  <c r="W52" i="94"/>
  <c r="W54" i="94"/>
  <c r="W49" i="94"/>
  <c r="BF50" i="1"/>
  <c r="AX50" i="1"/>
  <c r="AX49" i="1"/>
  <c r="BF49" i="1"/>
  <c r="W45" i="88"/>
  <c r="W41" i="88"/>
  <c r="W43" i="88"/>
  <c r="W42" i="88"/>
  <c r="W44" i="88"/>
  <c r="W40" i="88"/>
  <c r="BK40" i="107"/>
  <c r="BC40" i="107"/>
  <c r="K39" i="88"/>
  <c r="J39" i="88"/>
  <c r="Z41" i="88"/>
  <c r="AA41" i="88"/>
  <c r="N41" i="88"/>
  <c r="O41" i="88"/>
  <c r="G21" i="6"/>
  <c r="F21" i="6"/>
  <c r="AA22" i="6"/>
  <c r="Z22" i="6"/>
  <c r="N22" i="6"/>
  <c r="O22" i="6"/>
  <c r="G48" i="6"/>
  <c r="F48" i="6"/>
  <c r="O49" i="6"/>
  <c r="N49" i="6"/>
  <c r="Z49" i="6"/>
  <c r="AA49" i="6"/>
  <c r="N24" i="105"/>
  <c r="N23" i="105"/>
  <c r="N27" i="105"/>
  <c r="N26" i="105"/>
  <c r="N25" i="105"/>
  <c r="N22" i="105"/>
  <c r="BB25" i="4"/>
  <c r="BJ25" i="4"/>
  <c r="BJ26" i="4"/>
  <c r="BB26" i="4"/>
  <c r="BB35" i="103"/>
  <c r="BJ35" i="103"/>
  <c r="BJ36" i="103"/>
  <c r="BB36" i="103"/>
  <c r="O41" i="87"/>
  <c r="O42" i="87"/>
  <c r="O45" i="87"/>
  <c r="O44" i="87"/>
  <c r="O43" i="87"/>
  <c r="O40" i="87"/>
  <c r="BC49" i="106"/>
  <c r="BK49" i="106"/>
  <c r="J23" i="91"/>
  <c r="J24" i="91"/>
  <c r="J22" i="91"/>
  <c r="J26" i="91"/>
  <c r="J27" i="91"/>
  <c r="J25" i="91"/>
  <c r="J43" i="10"/>
  <c r="J45" i="10"/>
  <c r="J44" i="10"/>
  <c r="J41" i="10"/>
  <c r="J40" i="10"/>
  <c r="J42" i="10"/>
  <c r="S43" i="99"/>
  <c r="S45" i="99"/>
  <c r="S44" i="99"/>
  <c r="S41" i="99"/>
  <c r="S40" i="99"/>
  <c r="S42" i="99"/>
  <c r="BJ43" i="99"/>
  <c r="BB43" i="99"/>
  <c r="V32" i="96"/>
  <c r="V35" i="96"/>
  <c r="V34" i="96"/>
  <c r="V33" i="96"/>
  <c r="V31" i="96"/>
  <c r="V36" i="96"/>
  <c r="S39" i="100"/>
  <c r="R39" i="100"/>
  <c r="K49" i="6"/>
  <c r="K52" i="6"/>
  <c r="K53" i="6"/>
  <c r="K51" i="6"/>
  <c r="K54" i="6"/>
  <c r="K50" i="6"/>
  <c r="BB41" i="108"/>
  <c r="BJ41" i="108"/>
  <c r="BH34" i="6"/>
  <c r="AZ34" i="6"/>
  <c r="AZ35" i="6"/>
  <c r="BH35" i="6"/>
  <c r="W44" i="105"/>
  <c r="W42" i="105"/>
  <c r="W45" i="105"/>
  <c r="W41" i="105"/>
  <c r="W40" i="105"/>
  <c r="W43" i="105"/>
  <c r="BF45" i="102"/>
  <c r="AX45" i="102"/>
  <c r="BF40" i="102"/>
  <c r="AX40" i="102"/>
  <c r="G40" i="97"/>
  <c r="G44" i="97"/>
  <c r="G43" i="97"/>
  <c r="G45" i="97"/>
  <c r="G41" i="97"/>
  <c r="G42" i="97"/>
  <c r="BC31" i="117"/>
  <c r="BK31" i="117"/>
  <c r="AY31" i="117"/>
  <c r="BG31" i="117"/>
  <c r="G31" i="117"/>
  <c r="G34" i="117"/>
  <c r="G32" i="117"/>
  <c r="G33" i="117"/>
  <c r="G35" i="117"/>
  <c r="G36" i="117"/>
  <c r="AX52" i="101"/>
  <c r="BF52" i="101"/>
  <c r="F23" i="103"/>
  <c r="F25" i="103"/>
  <c r="F26" i="103"/>
  <c r="F27" i="103"/>
  <c r="F24" i="103"/>
  <c r="F22" i="103"/>
  <c r="O30" i="9"/>
  <c r="N30" i="9"/>
  <c r="BB35" i="95"/>
  <c r="BJ35" i="95"/>
  <c r="V50" i="90"/>
  <c r="V54" i="90"/>
  <c r="V52" i="90"/>
  <c r="V49" i="90"/>
  <c r="V51" i="90"/>
  <c r="V53" i="90"/>
  <c r="G26" i="91"/>
  <c r="G25" i="91"/>
  <c r="G27" i="91"/>
  <c r="G24" i="91"/>
  <c r="G23" i="91"/>
  <c r="G22" i="91"/>
  <c r="AX26" i="89"/>
  <c r="BF26" i="89"/>
  <c r="BF24" i="89"/>
  <c r="AX24" i="89"/>
  <c r="W41" i="94"/>
  <c r="W44" i="94"/>
  <c r="W43" i="94"/>
  <c r="W45" i="94"/>
  <c r="W40" i="94"/>
  <c r="W42" i="94"/>
  <c r="V53" i="85"/>
  <c r="V51" i="85"/>
  <c r="V54" i="85"/>
  <c r="V49" i="85"/>
  <c r="V50" i="85"/>
  <c r="V52" i="85"/>
  <c r="G50" i="94"/>
  <c r="G52" i="94"/>
  <c r="G51" i="94"/>
  <c r="G53" i="94"/>
  <c r="G49" i="94"/>
  <c r="G54" i="94"/>
  <c r="BJ42" i="103"/>
  <c r="BB42" i="103"/>
  <c r="V40" i="100"/>
  <c r="V45" i="100"/>
  <c r="V41" i="100"/>
  <c r="V44" i="100"/>
  <c r="V42" i="100"/>
  <c r="V43" i="100"/>
  <c r="BG52" i="7"/>
  <c r="AY52" i="7"/>
  <c r="G24" i="88"/>
  <c r="G27" i="88"/>
  <c r="G23" i="88"/>
  <c r="G25" i="88"/>
  <c r="G22" i="88"/>
  <c r="G26" i="88"/>
  <c r="BF26" i="101"/>
  <c r="AX26" i="101"/>
  <c r="BC41" i="97"/>
  <c r="BK41" i="97"/>
  <c r="R45" i="8"/>
  <c r="R42" i="8"/>
  <c r="R40" i="8"/>
  <c r="R41" i="8"/>
  <c r="R43" i="8"/>
  <c r="R44" i="8"/>
  <c r="BB43" i="4"/>
  <c r="BJ43" i="4"/>
  <c r="BC53" i="96"/>
  <c r="BK53" i="96"/>
  <c r="R30" i="91"/>
  <c r="S30" i="91"/>
  <c r="V34" i="91"/>
  <c r="W34" i="91"/>
  <c r="AA34" i="91"/>
  <c r="Z34" i="91"/>
  <c r="BJ44" i="95"/>
  <c r="BB44" i="95"/>
  <c r="BJ24" i="103"/>
  <c r="BB24" i="103"/>
  <c r="V53" i="88"/>
  <c r="V52" i="88"/>
  <c r="V49" i="88"/>
  <c r="V54" i="88"/>
  <c r="V51" i="88"/>
  <c r="V50" i="88"/>
  <c r="N32" i="101"/>
  <c r="N36" i="101"/>
  <c r="N31" i="101"/>
  <c r="N35" i="101"/>
  <c r="N33" i="101"/>
  <c r="N34" i="101"/>
  <c r="V22" i="97"/>
  <c r="V26" i="97"/>
  <c r="V23" i="97"/>
  <c r="V25" i="97"/>
  <c r="V27" i="97"/>
  <c r="V24" i="97"/>
  <c r="R33" i="107"/>
  <c r="R31" i="107"/>
  <c r="R32" i="107"/>
  <c r="R34" i="107"/>
  <c r="R36" i="107"/>
  <c r="R35" i="107"/>
  <c r="F39" i="5"/>
  <c r="G39" i="5"/>
  <c r="AA40" i="5"/>
  <c r="Z40" i="5"/>
  <c r="F30" i="86"/>
  <c r="G30" i="86"/>
  <c r="Z31" i="86"/>
  <c r="AA31" i="86"/>
  <c r="K21" i="99"/>
  <c r="J21" i="99"/>
  <c r="V23" i="99"/>
  <c r="W23" i="99"/>
  <c r="Z45" i="8"/>
  <c r="Z43" i="8"/>
  <c r="Z40" i="8"/>
  <c r="Z41" i="8"/>
  <c r="Z42" i="8"/>
  <c r="Z44" i="8"/>
  <c r="N39" i="94"/>
  <c r="Z42" i="94"/>
  <c r="O39" i="94"/>
  <c r="AA42" i="94"/>
  <c r="K42" i="94"/>
  <c r="J42" i="94"/>
  <c r="O39" i="107"/>
  <c r="N39" i="107"/>
  <c r="BK51" i="105"/>
  <c r="BC51" i="105"/>
  <c r="F21" i="108"/>
  <c r="G21" i="108"/>
  <c r="AA22" i="108"/>
  <c r="Z22" i="108"/>
  <c r="BI33" i="85"/>
  <c r="BA33" i="85"/>
  <c r="O31" i="85"/>
  <c r="O33" i="85"/>
  <c r="O35" i="85"/>
  <c r="O34" i="85"/>
  <c r="O36" i="85"/>
  <c r="O32" i="85"/>
  <c r="R49" i="6"/>
  <c r="R52" i="6"/>
  <c r="R54" i="6"/>
  <c r="R50" i="6"/>
  <c r="R53" i="6"/>
  <c r="R51" i="6"/>
  <c r="AX52" i="98"/>
  <c r="BF52" i="98"/>
  <c r="S52" i="98"/>
  <c r="S54" i="98"/>
  <c r="S49" i="98"/>
  <c r="S53" i="98"/>
  <c r="S51" i="98"/>
  <c r="S50" i="98"/>
  <c r="BK22" i="88"/>
  <c r="BC22" i="88"/>
  <c r="BF51" i="87"/>
  <c r="AX51" i="87"/>
  <c r="R23" i="103"/>
  <c r="R26" i="103"/>
  <c r="R27" i="103"/>
  <c r="R22" i="103"/>
  <c r="R25" i="103"/>
  <c r="R24" i="103"/>
  <c r="BK25" i="107"/>
  <c r="BC25" i="107"/>
  <c r="Z24" i="107"/>
  <c r="BA51" i="90"/>
  <c r="BI51" i="90"/>
  <c r="J31" i="91"/>
  <c r="J32" i="91"/>
  <c r="J35" i="91"/>
  <c r="J33" i="91"/>
  <c r="J36" i="91"/>
  <c r="J34" i="91"/>
  <c r="BF36" i="10"/>
  <c r="AX36" i="10"/>
  <c r="BF31" i="10"/>
  <c r="AX31" i="10"/>
  <c r="J50" i="10"/>
  <c r="J49" i="10"/>
  <c r="J52" i="10"/>
  <c r="J54" i="10"/>
  <c r="J51" i="10"/>
  <c r="J53" i="10"/>
  <c r="BK33" i="86"/>
  <c r="BC33" i="86"/>
  <c r="BK44" i="9"/>
  <c r="BC44" i="9"/>
  <c r="AA51" i="117"/>
  <c r="Y51" i="117"/>
  <c r="T51" i="117"/>
  <c r="R51" i="117"/>
  <c r="O48" i="117"/>
  <c r="J51" i="117"/>
  <c r="W51" i="117"/>
  <c r="K51" i="117"/>
  <c r="N48" i="117"/>
  <c r="N25" i="96"/>
  <c r="N23" i="96"/>
  <c r="N24" i="96"/>
  <c r="N22" i="96"/>
  <c r="N26" i="96"/>
  <c r="N27" i="96"/>
  <c r="V45" i="96"/>
  <c r="V44" i="96"/>
  <c r="V42" i="96"/>
  <c r="V41" i="96"/>
  <c r="V40" i="96"/>
  <c r="V43" i="96"/>
  <c r="K39" i="96"/>
  <c r="J39" i="96"/>
  <c r="BK32" i="94"/>
  <c r="BC32" i="94"/>
  <c r="BK36" i="94"/>
  <c r="BC36" i="94"/>
  <c r="V30" i="7"/>
  <c r="W30" i="7"/>
  <c r="AA35" i="7"/>
  <c r="Z35" i="7"/>
  <c r="J35" i="7"/>
  <c r="K35" i="7"/>
  <c r="N21" i="8"/>
  <c r="O21" i="8"/>
  <c r="V21" i="86"/>
  <c r="W21" i="86"/>
  <c r="Z26" i="86"/>
  <c r="AA26" i="86"/>
  <c r="N43" i="7"/>
  <c r="N42" i="7"/>
  <c r="N41" i="7"/>
  <c r="N45" i="7"/>
  <c r="N40" i="7"/>
  <c r="N44" i="7"/>
  <c r="G43" i="8"/>
  <c r="G40" i="8"/>
  <c r="G41" i="8"/>
  <c r="G44" i="8"/>
  <c r="G45" i="8"/>
  <c r="G42" i="8"/>
  <c r="K48" i="9"/>
  <c r="J48" i="9"/>
  <c r="BC26" i="106"/>
  <c r="BK26" i="106"/>
  <c r="BC24" i="106"/>
  <c r="BK24" i="106"/>
  <c r="R53" i="94"/>
  <c r="R52" i="94"/>
  <c r="R54" i="94"/>
  <c r="R51" i="94"/>
  <c r="R50" i="94"/>
  <c r="R49" i="94"/>
  <c r="R48" i="93"/>
  <c r="S48" i="93"/>
  <c r="Z52" i="93"/>
  <c r="W52" i="93"/>
  <c r="AA52" i="93"/>
  <c r="V52" i="93"/>
  <c r="G30" i="92"/>
  <c r="F30" i="92"/>
  <c r="BK42" i="86"/>
  <c r="BC42" i="86"/>
  <c r="J25" i="6"/>
  <c r="J23" i="6"/>
  <c r="J24" i="6"/>
  <c r="J27" i="6"/>
  <c r="J26" i="6"/>
  <c r="J22" i="6"/>
  <c r="K27" i="6"/>
  <c r="K25" i="6"/>
  <c r="K24" i="6"/>
  <c r="K23" i="6"/>
  <c r="K22" i="6"/>
  <c r="K26" i="6"/>
  <c r="BJ33" i="5"/>
  <c r="BB33" i="5"/>
  <c r="BJ36" i="5"/>
  <c r="BB36" i="5"/>
  <c r="BI54" i="10"/>
  <c r="BA54" i="10"/>
  <c r="AA31" i="107"/>
  <c r="F30" i="107"/>
  <c r="G30" i="107"/>
  <c r="Z31" i="107"/>
  <c r="N49" i="5"/>
  <c r="N51" i="5"/>
  <c r="N50" i="5"/>
  <c r="N53" i="5"/>
  <c r="N54" i="5"/>
  <c r="N52" i="5"/>
  <c r="BK45" i="96"/>
  <c r="BC45" i="96"/>
  <c r="F49" i="97"/>
  <c r="F52" i="97"/>
  <c r="F53" i="97"/>
  <c r="F50" i="97"/>
  <c r="F54" i="97"/>
  <c r="F51" i="97"/>
  <c r="BA51" i="87"/>
  <c r="BI51" i="87"/>
  <c r="W52" i="8"/>
  <c r="W51" i="8"/>
  <c r="W53" i="8"/>
  <c r="W50" i="8"/>
  <c r="W49" i="8"/>
  <c r="W54" i="8"/>
  <c r="BC49" i="117"/>
  <c r="BK49" i="117"/>
  <c r="BC25" i="94"/>
  <c r="BK25" i="94"/>
  <c r="BF34" i="101"/>
  <c r="AX34" i="101"/>
  <c r="Z34" i="100"/>
  <c r="Z36" i="100"/>
  <c r="Z33" i="100"/>
  <c r="Z35" i="100"/>
  <c r="Z32" i="100"/>
  <c r="Z31" i="100"/>
  <c r="BC52" i="9"/>
  <c r="BK52" i="9"/>
  <c r="BK54" i="9"/>
  <c r="BC54" i="9"/>
  <c r="AX40" i="89"/>
  <c r="BF40" i="89"/>
  <c r="AA50" i="1"/>
  <c r="J48" i="1"/>
  <c r="Z50" i="1"/>
  <c r="K48" i="1"/>
  <c r="S50" i="1"/>
  <c r="N50" i="1"/>
  <c r="O50" i="1"/>
  <c r="R50" i="1"/>
  <c r="K39" i="106"/>
  <c r="J39" i="106"/>
  <c r="S41" i="106"/>
  <c r="R41" i="106"/>
  <c r="F44" i="103"/>
  <c r="F40" i="103"/>
  <c r="F42" i="103"/>
  <c r="F43" i="103"/>
  <c r="F41" i="103"/>
  <c r="F45" i="103"/>
  <c r="AA34" i="92"/>
  <c r="AA32" i="92"/>
  <c r="AA35" i="92"/>
  <c r="AA36" i="92"/>
  <c r="AA31" i="92"/>
  <c r="AA33" i="92"/>
  <c r="G40" i="99"/>
  <c r="G43" i="99"/>
  <c r="G42" i="99"/>
  <c r="G45" i="99"/>
  <c r="G41" i="99"/>
  <c r="G44" i="99"/>
  <c r="BK54" i="87"/>
  <c r="BC54" i="87"/>
  <c r="BC51" i="87"/>
  <c r="BK51" i="87"/>
  <c r="S27" i="102"/>
  <c r="S26" i="102"/>
  <c r="S22" i="102"/>
  <c r="S25" i="102"/>
  <c r="S23" i="102"/>
  <c r="S24" i="102"/>
  <c r="W39" i="102"/>
  <c r="V39" i="102"/>
  <c r="Z45" i="101"/>
  <c r="Z42" i="101"/>
  <c r="Z40" i="101"/>
  <c r="Z44" i="101"/>
  <c r="Z41" i="101"/>
  <c r="Z43" i="101"/>
  <c r="V41" i="104"/>
  <c r="K39" i="104"/>
  <c r="J39" i="104"/>
  <c r="W41" i="104"/>
  <c r="BH33" i="93"/>
  <c r="AZ33" i="93"/>
  <c r="BB26" i="108"/>
  <c r="BJ26" i="108"/>
  <c r="BB26" i="5"/>
  <c r="BJ26" i="5"/>
  <c r="BJ24" i="5"/>
  <c r="BB24" i="5"/>
  <c r="W23" i="90"/>
  <c r="W26" i="90"/>
  <c r="W22" i="90"/>
  <c r="W27" i="90"/>
  <c r="W24" i="90"/>
  <c r="W25" i="90"/>
  <c r="F50" i="91"/>
  <c r="F51" i="91"/>
  <c r="F52" i="91"/>
  <c r="F49" i="91"/>
  <c r="F54" i="91"/>
  <c r="F53" i="91"/>
  <c r="BC44" i="93"/>
  <c r="BK44" i="93"/>
  <c r="BK42" i="93"/>
  <c r="BC42" i="93"/>
  <c r="AZ45" i="6"/>
  <c r="BH45" i="6"/>
  <c r="BH26" i="6"/>
  <c r="AZ26" i="6"/>
  <c r="AY26" i="94"/>
  <c r="BG26" i="94"/>
  <c r="G22" i="94"/>
  <c r="G26" i="94"/>
  <c r="G25" i="94"/>
  <c r="G23" i="94"/>
  <c r="G24" i="94"/>
  <c r="G27" i="94"/>
  <c r="K24" i="8"/>
  <c r="K25" i="8"/>
  <c r="K27" i="8"/>
  <c r="K23" i="8"/>
  <c r="K22" i="8"/>
  <c r="K26" i="8"/>
  <c r="V35" i="100"/>
  <c r="V36" i="100"/>
  <c r="V33" i="100"/>
  <c r="V31" i="100"/>
  <c r="V32" i="100"/>
  <c r="V34" i="100"/>
  <c r="W34" i="107"/>
  <c r="W36" i="107"/>
  <c r="W35" i="107"/>
  <c r="W32" i="107"/>
  <c r="W33" i="107"/>
  <c r="W31" i="107"/>
  <c r="G36" i="88"/>
  <c r="G33" i="88"/>
  <c r="G32" i="88"/>
  <c r="G34" i="88"/>
  <c r="G31" i="88"/>
  <c r="G35" i="88"/>
  <c r="V54" i="101"/>
  <c r="V50" i="101"/>
  <c r="V51" i="101"/>
  <c r="V52" i="101"/>
  <c r="V53" i="101"/>
  <c r="V49" i="101"/>
  <c r="J32" i="97"/>
  <c r="J34" i="97"/>
  <c r="J31" i="97"/>
  <c r="J36" i="97"/>
  <c r="J33" i="97"/>
  <c r="J35" i="97"/>
  <c r="G30" i="93"/>
  <c r="F30" i="93"/>
  <c r="AA31" i="93"/>
  <c r="Z31" i="93"/>
  <c r="BC53" i="89"/>
  <c r="BK53" i="89"/>
  <c r="F21" i="95"/>
  <c r="G21" i="95"/>
  <c r="S27" i="8"/>
  <c r="S22" i="8"/>
  <c r="S25" i="8"/>
  <c r="S26" i="8"/>
  <c r="S23" i="8"/>
  <c r="S24" i="8"/>
  <c r="BB45" i="106"/>
  <c r="BJ45" i="106"/>
  <c r="O27" i="101"/>
  <c r="O24" i="101"/>
  <c r="O22" i="101"/>
  <c r="O26" i="101"/>
  <c r="O25" i="101"/>
  <c r="O23" i="101"/>
  <c r="V42" i="97"/>
  <c r="V41" i="97"/>
  <c r="V45" i="97"/>
  <c r="V44" i="97"/>
  <c r="V43" i="97"/>
  <c r="V40" i="97"/>
  <c r="S52" i="105"/>
  <c r="S49" i="105"/>
  <c r="S54" i="105"/>
  <c r="S51" i="105"/>
  <c r="S53" i="105"/>
  <c r="S50" i="105"/>
  <c r="G48" i="104"/>
  <c r="V49" i="104"/>
  <c r="W49" i="104"/>
  <c r="F48" i="104"/>
  <c r="BI34" i="96"/>
  <c r="BA34" i="96"/>
  <c r="V21" i="87"/>
  <c r="W21" i="87"/>
  <c r="F39" i="7"/>
  <c r="G39" i="7"/>
  <c r="Z40" i="7"/>
  <c r="J40" i="7"/>
  <c r="K40" i="7"/>
  <c r="AA40" i="7"/>
  <c r="V25" i="92"/>
  <c r="V24" i="92"/>
  <c r="V27" i="92"/>
  <c r="V23" i="92"/>
  <c r="V22" i="92"/>
  <c r="V26" i="92"/>
  <c r="BH52" i="90"/>
  <c r="AZ52" i="90"/>
  <c r="AZ53" i="90"/>
  <c r="BH53" i="90"/>
  <c r="S30" i="88"/>
  <c r="R30" i="88"/>
  <c r="AA34" i="88"/>
  <c r="Z34" i="88"/>
  <c r="BC22" i="96"/>
  <c r="BK22" i="96"/>
  <c r="BC24" i="96"/>
  <c r="BK24" i="96"/>
  <c r="BK35" i="4"/>
  <c r="BC35" i="4"/>
  <c r="BC42" i="105"/>
  <c r="BK42" i="105"/>
  <c r="S21" i="9"/>
  <c r="R21" i="9"/>
  <c r="Z25" i="9"/>
  <c r="AA25" i="9"/>
  <c r="AZ25" i="6"/>
  <c r="BH25" i="6"/>
  <c r="R22" i="6"/>
  <c r="R23" i="6"/>
  <c r="R25" i="6"/>
  <c r="R26" i="6"/>
  <c r="R27" i="6"/>
  <c r="R24" i="6"/>
  <c r="K48" i="95"/>
  <c r="J48" i="95"/>
  <c r="S26" i="98"/>
  <c r="S25" i="98"/>
  <c r="S24" i="98"/>
  <c r="S27" i="98"/>
  <c r="S22" i="98"/>
  <c r="S23" i="98"/>
  <c r="V22" i="95"/>
  <c r="BF34" i="1"/>
  <c r="AX34" i="1"/>
  <c r="N35" i="87"/>
  <c r="N36" i="87"/>
  <c r="N31" i="87"/>
  <c r="N32" i="87"/>
  <c r="N33" i="87"/>
  <c r="N34" i="87"/>
  <c r="F39" i="105"/>
  <c r="Z40" i="105"/>
  <c r="G39" i="105"/>
  <c r="AA40" i="105"/>
  <c r="S43" i="103"/>
  <c r="S40" i="103"/>
  <c r="S44" i="103"/>
  <c r="S45" i="103"/>
  <c r="S42" i="103"/>
  <c r="S41" i="103"/>
  <c r="F21" i="100"/>
  <c r="G21" i="100"/>
  <c r="BI54" i="96"/>
  <c r="BA54" i="96"/>
  <c r="AA24" i="107"/>
  <c r="J54" i="91"/>
  <c r="J51" i="91"/>
  <c r="J49" i="91"/>
  <c r="J53" i="91"/>
  <c r="J52" i="91"/>
  <c r="J50" i="91"/>
  <c r="AX53" i="89"/>
  <c r="BF53" i="89"/>
  <c r="W33" i="9"/>
  <c r="W32" i="9"/>
  <c r="W31" i="9"/>
  <c r="W34" i="9"/>
  <c r="W35" i="9"/>
  <c r="W36" i="9"/>
  <c r="BK33" i="96"/>
  <c r="BC33" i="96"/>
  <c r="N48" i="98"/>
  <c r="O48" i="98"/>
  <c r="G51" i="98"/>
  <c r="Z51" i="98"/>
  <c r="AA51" i="98"/>
  <c r="F51" i="98"/>
  <c r="V52" i="96"/>
  <c r="V53" i="96"/>
  <c r="V50" i="96"/>
  <c r="V54" i="96"/>
  <c r="V51" i="96"/>
  <c r="V49" i="96"/>
  <c r="AX54" i="10"/>
  <c r="BF54" i="10"/>
  <c r="F31" i="8"/>
  <c r="F35" i="8"/>
  <c r="F33" i="8"/>
  <c r="F34" i="8"/>
  <c r="F36" i="8"/>
  <c r="F32" i="8"/>
  <c r="W50" i="95"/>
  <c r="BJ50" i="95" s="1"/>
  <c r="BK54" i="99"/>
  <c r="BC54" i="99"/>
  <c r="O21" i="106"/>
  <c r="V24" i="106"/>
  <c r="N21" i="106"/>
  <c r="S24" i="106"/>
  <c r="W24" i="106"/>
  <c r="R24" i="106"/>
  <c r="BG25" i="94"/>
  <c r="AY25" i="94"/>
  <c r="W34" i="93"/>
  <c r="BB34" i="93" s="1"/>
  <c r="BA24" i="5"/>
  <c r="BI24" i="5"/>
  <c r="O21" i="99"/>
  <c r="N21" i="99"/>
  <c r="V24" i="99"/>
  <c r="W24" i="99"/>
  <c r="J34" i="6"/>
  <c r="J32" i="6"/>
  <c r="J33" i="6"/>
  <c r="J36" i="6"/>
  <c r="J35" i="6"/>
  <c r="J31" i="6"/>
  <c r="BA27" i="96"/>
  <c r="BI27" i="96"/>
  <c r="BI25" i="96"/>
  <c r="BA25" i="96"/>
  <c r="BG31" i="98"/>
  <c r="AY31" i="98"/>
  <c r="O34" i="88"/>
  <c r="BH34" i="88" s="1"/>
  <c r="BC40" i="91"/>
  <c r="BK40" i="91"/>
  <c r="W50" i="105"/>
  <c r="W54" i="105"/>
  <c r="W51" i="105"/>
  <c r="W49" i="105"/>
  <c r="W52" i="105"/>
  <c r="W53" i="105"/>
  <c r="N24" i="5"/>
  <c r="N26" i="5"/>
  <c r="N27" i="5"/>
  <c r="N23" i="5"/>
  <c r="N22" i="5"/>
  <c r="N25" i="5"/>
  <c r="K39" i="86"/>
  <c r="J39" i="86"/>
  <c r="Z41" i="86"/>
  <c r="AA41" i="86"/>
  <c r="BH36" i="90"/>
  <c r="AZ36" i="90"/>
  <c r="AZ33" i="90"/>
  <c r="BH33" i="90"/>
  <c r="G31" i="97"/>
  <c r="G34" i="97"/>
  <c r="G35" i="97"/>
  <c r="G36" i="97"/>
  <c r="G33" i="97"/>
  <c r="G32" i="97"/>
  <c r="W35" i="8"/>
  <c r="W32" i="8"/>
  <c r="W33" i="8"/>
  <c r="W36" i="8"/>
  <c r="W34" i="8"/>
  <c r="W31" i="8"/>
  <c r="G44" i="117"/>
  <c r="G42" i="117"/>
  <c r="G43" i="117"/>
  <c r="G45" i="117"/>
  <c r="G41" i="117"/>
  <c r="G40" i="117"/>
  <c r="K41" i="108"/>
  <c r="K42" i="108"/>
  <c r="K40" i="108"/>
  <c r="K43" i="108"/>
  <c r="K45" i="108"/>
  <c r="K44" i="108"/>
  <c r="K33" i="108"/>
  <c r="K35" i="108"/>
  <c r="K31" i="108"/>
  <c r="K36" i="108"/>
  <c r="K32" i="108"/>
  <c r="K34" i="108"/>
  <c r="S26" i="101"/>
  <c r="S22" i="101"/>
  <c r="S25" i="101"/>
  <c r="S27" i="101"/>
  <c r="S23" i="101"/>
  <c r="S24" i="101"/>
  <c r="N48" i="108"/>
  <c r="O48" i="108"/>
  <c r="W51" i="108"/>
  <c r="V51" i="108"/>
  <c r="Z51" i="108"/>
  <c r="AA51" i="108"/>
  <c r="O52" i="93"/>
  <c r="AZ52" i="93" s="1"/>
  <c r="BH53" i="88"/>
  <c r="AZ53" i="88"/>
  <c r="BJ24" i="104"/>
  <c r="BB24" i="104"/>
  <c r="F30" i="9"/>
  <c r="G30" i="9"/>
  <c r="F48" i="9"/>
  <c r="G48" i="9"/>
  <c r="K30" i="5"/>
  <c r="Z32" i="5"/>
  <c r="AA32" i="5"/>
  <c r="J30" i="5"/>
  <c r="G32" i="103"/>
  <c r="G33" i="103"/>
  <c r="G31" i="103"/>
  <c r="G34" i="103"/>
  <c r="G36" i="103"/>
  <c r="G35" i="103"/>
  <c r="F48" i="90"/>
  <c r="AA49" i="90"/>
  <c r="Z49" i="90"/>
  <c r="G48" i="90"/>
  <c r="K49" i="90"/>
  <c r="J49" i="90"/>
  <c r="R32" i="92"/>
  <c r="R34" i="92"/>
  <c r="R35" i="92"/>
  <c r="R31" i="92"/>
  <c r="R33" i="92"/>
  <c r="R36" i="92"/>
  <c r="BB34" i="4"/>
  <c r="BJ34" i="4"/>
  <c r="BC45" i="104"/>
  <c r="BK45" i="104"/>
  <c r="W32" i="95"/>
  <c r="BB32" i="95" s="1"/>
  <c r="G33" i="99"/>
  <c r="G34" i="99"/>
  <c r="G36" i="99"/>
  <c r="G35" i="99"/>
  <c r="G31" i="99"/>
  <c r="G32" i="99"/>
  <c r="BC35" i="106"/>
  <c r="BK35" i="106"/>
  <c r="K21" i="102"/>
  <c r="J21" i="102"/>
  <c r="S34" i="102"/>
  <c r="S35" i="102"/>
  <c r="S36" i="102"/>
  <c r="S32" i="102"/>
  <c r="S33" i="102"/>
  <c r="S31" i="102"/>
  <c r="O39" i="100"/>
  <c r="N39" i="100"/>
  <c r="AA54" i="101"/>
  <c r="AA51" i="101"/>
  <c r="AA53" i="101"/>
  <c r="AA49" i="101"/>
  <c r="AA52" i="101"/>
  <c r="AA50" i="101"/>
  <c r="J21" i="93"/>
  <c r="K21" i="93"/>
  <c r="V23" i="93"/>
  <c r="W23" i="93"/>
  <c r="N48" i="10"/>
  <c r="O48" i="10"/>
  <c r="F51" i="10"/>
  <c r="G51" i="10"/>
  <c r="O32" i="93"/>
  <c r="AZ32" i="93" s="1"/>
  <c r="O34" i="93"/>
  <c r="BH34" i="93" s="1"/>
  <c r="V35" i="90"/>
  <c r="V36" i="90"/>
  <c r="V34" i="90"/>
  <c r="V31" i="90"/>
  <c r="V33" i="90"/>
  <c r="V32" i="90"/>
  <c r="BB40" i="91"/>
  <c r="BJ40" i="91"/>
  <c r="AA40" i="93"/>
  <c r="AY52" i="98"/>
  <c r="BG52" i="98"/>
  <c r="AZ26" i="88"/>
  <c r="BH26" i="88"/>
  <c r="BK44" i="6"/>
  <c r="BC44" i="6"/>
  <c r="AY40" i="94"/>
  <c r="BG40" i="94"/>
  <c r="BC34" i="97"/>
  <c r="BK34" i="97"/>
  <c r="V42" i="85"/>
  <c r="V40" i="85"/>
  <c r="V41" i="85"/>
  <c r="V43" i="85"/>
  <c r="V45" i="85"/>
  <c r="V44" i="85"/>
  <c r="G45" i="94"/>
  <c r="G40" i="94"/>
  <c r="G42" i="94"/>
  <c r="G44" i="94"/>
  <c r="G41" i="94"/>
  <c r="G43" i="94"/>
  <c r="K41" i="8"/>
  <c r="K40" i="8"/>
  <c r="K43" i="8"/>
  <c r="K45" i="8"/>
  <c r="K44" i="8"/>
  <c r="K42" i="8"/>
  <c r="W54" i="100"/>
  <c r="W50" i="100"/>
  <c r="W49" i="100"/>
  <c r="W51" i="100"/>
  <c r="W52" i="100"/>
  <c r="W53" i="100"/>
  <c r="V54" i="107"/>
  <c r="V50" i="107"/>
  <c r="V49" i="107"/>
  <c r="V53" i="107"/>
  <c r="V51" i="107"/>
  <c r="V52" i="107"/>
  <c r="S25" i="7"/>
  <c r="S23" i="7"/>
  <c r="S24" i="7"/>
  <c r="S27" i="7"/>
  <c r="S26" i="7"/>
  <c r="S22" i="7"/>
  <c r="G44" i="88"/>
  <c r="G41" i="88"/>
  <c r="G43" i="88"/>
  <c r="G42" i="88"/>
  <c r="G40" i="88"/>
  <c r="G45" i="88"/>
  <c r="V44" i="101"/>
  <c r="V43" i="101"/>
  <c r="V40" i="101"/>
  <c r="V42" i="101"/>
  <c r="V41" i="101"/>
  <c r="V45" i="101"/>
  <c r="AA23" i="105"/>
  <c r="J21" i="105"/>
  <c r="Z23" i="105"/>
  <c r="K21" i="105"/>
  <c r="BK23" i="97"/>
  <c r="BC23" i="97"/>
  <c r="N48" i="92"/>
  <c r="O48" i="92"/>
  <c r="W44" i="89"/>
  <c r="W43" i="89"/>
  <c r="W45" i="89"/>
  <c r="W41" i="89"/>
  <c r="W42" i="89"/>
  <c r="W40" i="89"/>
  <c r="BA36" i="5"/>
  <c r="BI36" i="5"/>
  <c r="G21" i="106"/>
  <c r="F21" i="106"/>
  <c r="S22" i="106"/>
  <c r="V22" i="106"/>
  <c r="W22" i="106"/>
  <c r="R22" i="106"/>
  <c r="R33" i="105"/>
  <c r="R34" i="105"/>
  <c r="R32" i="105"/>
  <c r="R35" i="105"/>
  <c r="R36" i="105"/>
  <c r="R31" i="105"/>
  <c r="S27" i="107"/>
  <c r="S23" i="107"/>
  <c r="S25" i="107"/>
  <c r="S26" i="107"/>
  <c r="S22" i="107"/>
  <c r="S24" i="107"/>
  <c r="AA25" i="8"/>
  <c r="AA23" i="8"/>
  <c r="AA24" i="8"/>
  <c r="AA26" i="8"/>
  <c r="AA22" i="8"/>
  <c r="AA27" i="8"/>
  <c r="R43" i="6"/>
  <c r="R40" i="6"/>
  <c r="R45" i="6"/>
  <c r="R41" i="6"/>
  <c r="R42" i="6"/>
  <c r="R44" i="6"/>
  <c r="BI42" i="5"/>
  <c r="BA42" i="5"/>
  <c r="BH24" i="93"/>
  <c r="AZ24" i="93"/>
  <c r="AZ27" i="93"/>
  <c r="BH27" i="93"/>
  <c r="BA23" i="10"/>
  <c r="BI23" i="10"/>
  <c r="W54" i="9"/>
  <c r="W51" i="9"/>
  <c r="W53" i="9"/>
  <c r="W50" i="9"/>
  <c r="W49" i="9"/>
  <c r="W52" i="9"/>
  <c r="BC54" i="104"/>
  <c r="BK54" i="104"/>
  <c r="BK53" i="104"/>
  <c r="BC53" i="104"/>
  <c r="G49" i="8"/>
  <c r="G51" i="8"/>
  <c r="G54" i="8"/>
  <c r="G50" i="8"/>
  <c r="G53" i="8"/>
  <c r="G52" i="8"/>
  <c r="BC43" i="94"/>
  <c r="BK43" i="94"/>
  <c r="W31" i="5"/>
  <c r="BH33" i="88"/>
  <c r="AZ33" i="88"/>
  <c r="BK33" i="5"/>
  <c r="BC33" i="5"/>
  <c r="J30" i="100"/>
  <c r="K30" i="100"/>
  <c r="N39" i="91"/>
  <c r="O39" i="91"/>
  <c r="V42" i="91"/>
  <c r="W42" i="91"/>
  <c r="AA42" i="91"/>
  <c r="Z42" i="91"/>
  <c r="BF40" i="87"/>
  <c r="AX40" i="87"/>
  <c r="AA25" i="100"/>
  <c r="AA24" i="100"/>
  <c r="AA22" i="100"/>
  <c r="AA26" i="100"/>
  <c r="AA27" i="100"/>
  <c r="AA23" i="100"/>
  <c r="N41" i="104"/>
  <c r="N44" i="104"/>
  <c r="N42" i="104"/>
  <c r="N45" i="104"/>
  <c r="N40" i="104"/>
  <c r="N43" i="104"/>
  <c r="BF34" i="102"/>
  <c r="AX34" i="102"/>
  <c r="N30" i="89"/>
  <c r="O30" i="89"/>
  <c r="F33" i="89"/>
  <c r="G33" i="89"/>
  <c r="K33" i="89"/>
  <c r="J33" i="89"/>
  <c r="Z33" i="89"/>
  <c r="AA33" i="89"/>
  <c r="BI40" i="87"/>
  <c r="BA40" i="87"/>
  <c r="S26" i="92"/>
  <c r="S25" i="92"/>
  <c r="S27" i="92"/>
  <c r="S23" i="92"/>
  <c r="S22" i="92"/>
  <c r="S24" i="92"/>
  <c r="K30" i="103"/>
  <c r="J30" i="103"/>
  <c r="Z32" i="103"/>
  <c r="AA32" i="103"/>
  <c r="F53" i="99"/>
  <c r="F50" i="99"/>
  <c r="F52" i="99"/>
  <c r="F51" i="99"/>
  <c r="F49" i="99"/>
  <c r="F54" i="99"/>
  <c r="R53" i="102"/>
  <c r="R54" i="102"/>
  <c r="R52" i="102"/>
  <c r="R49" i="102"/>
  <c r="R51" i="102"/>
  <c r="R50" i="102"/>
  <c r="AA22" i="101"/>
  <c r="AA24" i="101"/>
  <c r="AA23" i="101"/>
  <c r="AA25" i="101"/>
  <c r="AA27" i="101"/>
  <c r="AA26" i="101"/>
  <c r="BA45" i="96"/>
  <c r="BI45" i="96"/>
  <c r="AA23" i="103"/>
  <c r="BC23" i="103" s="1"/>
  <c r="BH53" i="6"/>
  <c r="AZ53" i="6"/>
  <c r="BB50" i="1" l="1"/>
  <c r="BF32" i="1"/>
  <c r="BB32" i="1"/>
  <c r="BK41" i="4"/>
  <c r="BJ41" i="4"/>
  <c r="AY25" i="117"/>
  <c r="BG27" i="117"/>
  <c r="AY27" i="117"/>
  <c r="AY41" i="117"/>
  <c r="BG41" i="117"/>
  <c r="AY44" i="117"/>
  <c r="BG44" i="117"/>
  <c r="AY45" i="117"/>
  <c r="BG45" i="117"/>
  <c r="AY43" i="117"/>
  <c r="BG43" i="117"/>
  <c r="BG52" i="117"/>
  <c r="AY52" i="117"/>
  <c r="AY53" i="117"/>
  <c r="BG53" i="117"/>
  <c r="BG50" i="117"/>
  <c r="AY50" i="117"/>
  <c r="AY54" i="117"/>
  <c r="BG54" i="117"/>
  <c r="BI54" i="102"/>
  <c r="BA54" i="102"/>
  <c r="BC42" i="91"/>
  <c r="BK42" i="91"/>
  <c r="BA34" i="105"/>
  <c r="BI34" i="105"/>
  <c r="O49" i="92"/>
  <c r="O54" i="92"/>
  <c r="O53" i="92"/>
  <c r="O50" i="92"/>
  <c r="O51" i="92"/>
  <c r="O52" i="92"/>
  <c r="BJ45" i="101"/>
  <c r="BB45" i="101"/>
  <c r="BB34" i="90"/>
  <c r="BJ34" i="90"/>
  <c r="N52" i="10"/>
  <c r="N54" i="10"/>
  <c r="N51" i="10"/>
  <c r="N49" i="10"/>
  <c r="N50" i="10"/>
  <c r="N53" i="10"/>
  <c r="O44" i="100"/>
  <c r="O40" i="100"/>
  <c r="O41" i="100"/>
  <c r="O42" i="100"/>
  <c r="O45" i="100"/>
  <c r="O43" i="100"/>
  <c r="K23" i="102"/>
  <c r="K24" i="102"/>
  <c r="K27" i="102"/>
  <c r="K22" i="102"/>
  <c r="K26" i="102"/>
  <c r="K25" i="102"/>
  <c r="BA31" i="92"/>
  <c r="BI31" i="92"/>
  <c r="J35" i="5"/>
  <c r="J36" i="5"/>
  <c r="J33" i="5"/>
  <c r="J32" i="5"/>
  <c r="J34" i="5"/>
  <c r="J31" i="5"/>
  <c r="AZ22" i="5"/>
  <c r="BH22" i="5"/>
  <c r="AY32" i="6"/>
  <c r="BG32" i="6"/>
  <c r="O23" i="106"/>
  <c r="O26" i="106"/>
  <c r="O27" i="106"/>
  <c r="O25" i="106"/>
  <c r="O24" i="106"/>
  <c r="O22" i="106"/>
  <c r="BF35" i="8"/>
  <c r="AX35" i="8"/>
  <c r="BB53" i="96"/>
  <c r="BJ53" i="96"/>
  <c r="BG53" i="91"/>
  <c r="AY53" i="91"/>
  <c r="F25" i="100"/>
  <c r="F24" i="100"/>
  <c r="F23" i="100"/>
  <c r="F27" i="100"/>
  <c r="F22" i="100"/>
  <c r="F26" i="100"/>
  <c r="G42" i="105"/>
  <c r="G44" i="105"/>
  <c r="G41" i="105"/>
  <c r="G45" i="105"/>
  <c r="G40" i="105"/>
  <c r="G43" i="105"/>
  <c r="BH35" i="87"/>
  <c r="AZ35" i="87"/>
  <c r="BA23" i="6"/>
  <c r="BI23" i="6"/>
  <c r="BK34" i="88"/>
  <c r="BC34" i="88"/>
  <c r="BB26" i="92"/>
  <c r="BJ26" i="92"/>
  <c r="BG40" i="7"/>
  <c r="AY40" i="7"/>
  <c r="F49" i="104"/>
  <c r="F50" i="104"/>
  <c r="F53" i="104"/>
  <c r="F52" i="104"/>
  <c r="F54" i="104"/>
  <c r="F51" i="104"/>
  <c r="BG36" i="97"/>
  <c r="AY36" i="97"/>
  <c r="BJ50" i="101"/>
  <c r="BB50" i="101"/>
  <c r="BJ31" i="100"/>
  <c r="BB31" i="100"/>
  <c r="AX54" i="91"/>
  <c r="BF54" i="91"/>
  <c r="BJ41" i="104"/>
  <c r="BB41" i="104"/>
  <c r="AX44" i="103"/>
  <c r="BF44" i="103"/>
  <c r="BC34" i="100"/>
  <c r="BK34" i="100"/>
  <c r="AX54" i="97"/>
  <c r="BF54" i="97"/>
  <c r="BH54" i="5"/>
  <c r="AZ54" i="5"/>
  <c r="AY24" i="6"/>
  <c r="BG24" i="6"/>
  <c r="R50" i="93"/>
  <c r="R49" i="93"/>
  <c r="R51" i="93"/>
  <c r="R53" i="93"/>
  <c r="R52" i="93"/>
  <c r="R54" i="93"/>
  <c r="AZ40" i="7"/>
  <c r="BH40" i="7"/>
  <c r="AY35" i="7"/>
  <c r="BG35" i="7"/>
  <c r="BB45" i="96"/>
  <c r="BJ45" i="96"/>
  <c r="AY53" i="10"/>
  <c r="BG53" i="10"/>
  <c r="BA27" i="103"/>
  <c r="BI27" i="103"/>
  <c r="BI53" i="6"/>
  <c r="BA53" i="6"/>
  <c r="F23" i="108"/>
  <c r="F25" i="108"/>
  <c r="F27" i="108"/>
  <c r="F24" i="108"/>
  <c r="F26" i="108"/>
  <c r="F22" i="108"/>
  <c r="O42" i="94"/>
  <c r="O41" i="94"/>
  <c r="O40" i="94"/>
  <c r="O44" i="94"/>
  <c r="O45" i="94"/>
  <c r="O43" i="94"/>
  <c r="BK45" i="8"/>
  <c r="BC45" i="8"/>
  <c r="F35" i="86"/>
  <c r="F32" i="86"/>
  <c r="F34" i="86"/>
  <c r="F31" i="86"/>
  <c r="F36" i="86"/>
  <c r="F33" i="86"/>
  <c r="BA32" i="107"/>
  <c r="BI32" i="107"/>
  <c r="BB22" i="97"/>
  <c r="BJ22" i="97"/>
  <c r="BJ51" i="88"/>
  <c r="BB51" i="88"/>
  <c r="BI45" i="8"/>
  <c r="BA45" i="8"/>
  <c r="BJ41" i="100"/>
  <c r="BB41" i="100"/>
  <c r="BJ53" i="85"/>
  <c r="BB53" i="85"/>
  <c r="BF23" i="103"/>
  <c r="AX23" i="103"/>
  <c r="S42" i="100"/>
  <c r="S40" i="100"/>
  <c r="S45" i="100"/>
  <c r="S43" i="100"/>
  <c r="S44" i="100"/>
  <c r="S41" i="100"/>
  <c r="BG40" i="10"/>
  <c r="AY40" i="10"/>
  <c r="BG22" i="91"/>
  <c r="AY22" i="91"/>
  <c r="BH24" i="105"/>
  <c r="AZ24" i="105"/>
  <c r="BH22" i="6"/>
  <c r="AZ22" i="6"/>
  <c r="G24" i="6"/>
  <c r="G26" i="6"/>
  <c r="G25" i="6"/>
  <c r="G23" i="6"/>
  <c r="G22" i="6"/>
  <c r="G27" i="6"/>
  <c r="BB31" i="6"/>
  <c r="BJ31" i="6"/>
  <c r="BC22" i="101"/>
  <c r="BK22" i="101"/>
  <c r="BC24" i="100"/>
  <c r="BK24" i="100"/>
  <c r="N51" i="91"/>
  <c r="N52" i="91"/>
  <c r="N50" i="91"/>
  <c r="N54" i="91"/>
  <c r="N53" i="91"/>
  <c r="N49" i="91"/>
  <c r="AZ31" i="5"/>
  <c r="BH31" i="5"/>
  <c r="BB52" i="9"/>
  <c r="BJ52" i="9"/>
  <c r="BJ36" i="97"/>
  <c r="BB36" i="97"/>
  <c r="BH45" i="101"/>
  <c r="AZ45" i="101"/>
  <c r="BI52" i="8"/>
  <c r="BA52" i="8"/>
  <c r="BG42" i="8"/>
  <c r="AY42" i="8"/>
  <c r="BC32" i="93"/>
  <c r="BK32" i="93"/>
  <c r="BK50" i="101"/>
  <c r="BC50" i="101"/>
  <c r="BA36" i="102"/>
  <c r="BI36" i="102"/>
  <c r="BC50" i="100"/>
  <c r="BK50" i="100"/>
  <c r="BJ42" i="99"/>
  <c r="BB42" i="99"/>
  <c r="O22" i="98"/>
  <c r="O26" i="98"/>
  <c r="O27" i="98"/>
  <c r="O25" i="98"/>
  <c r="O23" i="98"/>
  <c r="O24" i="98"/>
  <c r="BJ31" i="9"/>
  <c r="BB31" i="9"/>
  <c r="AY36" i="10"/>
  <c r="BG36" i="10"/>
  <c r="BA41" i="103"/>
  <c r="BI41" i="103"/>
  <c r="BA23" i="98"/>
  <c r="BI23" i="98"/>
  <c r="BH44" i="105"/>
  <c r="AZ44" i="105"/>
  <c r="V45" i="87"/>
  <c r="V43" i="87"/>
  <c r="V40" i="87"/>
  <c r="V44" i="87"/>
  <c r="V41" i="87"/>
  <c r="V42" i="87"/>
  <c r="BI53" i="105"/>
  <c r="BA53" i="105"/>
  <c r="BH25" i="101"/>
  <c r="AZ25" i="101"/>
  <c r="BJ54" i="89"/>
  <c r="BB54" i="89"/>
  <c r="AX34" i="88"/>
  <c r="BF34" i="88"/>
  <c r="AY22" i="8"/>
  <c r="BG22" i="8"/>
  <c r="BJ27" i="94"/>
  <c r="BB27" i="94"/>
  <c r="BB22" i="6"/>
  <c r="BJ22" i="6"/>
  <c r="BB22" i="90"/>
  <c r="BJ22" i="90"/>
  <c r="V53" i="102"/>
  <c r="V52" i="102"/>
  <c r="V50" i="102"/>
  <c r="V51" i="102"/>
  <c r="V49" i="102"/>
  <c r="V54" i="102"/>
  <c r="BA49" i="92"/>
  <c r="BI49" i="92"/>
  <c r="AX49" i="117"/>
  <c r="BF49" i="117"/>
  <c r="BF51" i="117"/>
  <c r="AX51" i="117"/>
  <c r="BB31" i="105"/>
  <c r="BJ31" i="105"/>
  <c r="BK35" i="102"/>
  <c r="BC35" i="102"/>
  <c r="AZ43" i="86"/>
  <c r="BH43" i="86"/>
  <c r="BH22" i="102"/>
  <c r="AZ22" i="102"/>
  <c r="J36" i="9"/>
  <c r="J35" i="9"/>
  <c r="J34" i="9"/>
  <c r="J31" i="9"/>
  <c r="J33" i="9"/>
  <c r="J32" i="9"/>
  <c r="BK44" i="86"/>
  <c r="BC44" i="86"/>
  <c r="BK36" i="10"/>
  <c r="BC36" i="10"/>
  <c r="W44" i="7"/>
  <c r="W40" i="7"/>
  <c r="W45" i="7"/>
  <c r="W41" i="7"/>
  <c r="W42" i="7"/>
  <c r="W43" i="7"/>
  <c r="BJ41" i="9"/>
  <c r="BB41" i="9"/>
  <c r="BC41" i="99"/>
  <c r="BK41" i="99"/>
  <c r="F51" i="86"/>
  <c r="F54" i="86"/>
  <c r="F50" i="86"/>
  <c r="F53" i="86"/>
  <c r="F52" i="86"/>
  <c r="F49" i="86"/>
  <c r="AY40" i="97"/>
  <c r="BG40" i="97"/>
  <c r="AX22" i="88"/>
  <c r="BF22" i="88"/>
  <c r="AX49" i="94"/>
  <c r="BF49" i="94"/>
  <c r="BF24" i="91"/>
  <c r="AX24" i="91"/>
  <c r="BA53" i="101"/>
  <c r="BI53" i="101"/>
  <c r="AY26" i="108"/>
  <c r="BG26" i="108"/>
  <c r="BF33" i="117"/>
  <c r="AX33" i="117"/>
  <c r="BG50" i="6"/>
  <c r="AY50" i="6"/>
  <c r="R53" i="100"/>
  <c r="R52" i="100"/>
  <c r="R54" i="100"/>
  <c r="R49" i="100"/>
  <c r="R51" i="100"/>
  <c r="R50" i="100"/>
  <c r="BI43" i="99"/>
  <c r="BA43" i="99"/>
  <c r="BH42" i="87"/>
  <c r="AZ42" i="87"/>
  <c r="N45" i="89"/>
  <c r="N42" i="89"/>
  <c r="N43" i="89"/>
  <c r="N41" i="89"/>
  <c r="N44" i="89"/>
  <c r="N40" i="89"/>
  <c r="BA44" i="94"/>
  <c r="BI44" i="94"/>
  <c r="BH53" i="102"/>
  <c r="AZ53" i="102"/>
  <c r="BA35" i="98"/>
  <c r="BI35" i="98"/>
  <c r="BJ40" i="92"/>
  <c r="BB40" i="92"/>
  <c r="BI33" i="10"/>
  <c r="BA33" i="10"/>
  <c r="J40" i="93"/>
  <c r="J41" i="93"/>
  <c r="J42" i="93"/>
  <c r="J45" i="93"/>
  <c r="J44" i="93"/>
  <c r="J43" i="93"/>
  <c r="BC32" i="106"/>
  <c r="BK32" i="106"/>
  <c r="G33" i="90"/>
  <c r="G32" i="90"/>
  <c r="G34" i="90"/>
  <c r="G36" i="90"/>
  <c r="G31" i="90"/>
  <c r="G35" i="90"/>
  <c r="K49" i="5"/>
  <c r="K50" i="5"/>
  <c r="K54" i="5"/>
  <c r="K51" i="5"/>
  <c r="K53" i="5"/>
  <c r="K52" i="5"/>
  <c r="G45" i="9"/>
  <c r="G40" i="9"/>
  <c r="G42" i="9"/>
  <c r="G41" i="9"/>
  <c r="G43" i="9"/>
  <c r="G44" i="9"/>
  <c r="BI24" i="101"/>
  <c r="BA24" i="101"/>
  <c r="BG43" i="108"/>
  <c r="AY43" i="108"/>
  <c r="BF42" i="117"/>
  <c r="AX42" i="117"/>
  <c r="BB34" i="8"/>
  <c r="BJ34" i="8"/>
  <c r="BI23" i="94"/>
  <c r="BA23" i="94"/>
  <c r="AZ36" i="102"/>
  <c r="BH36" i="102"/>
  <c r="G51" i="105"/>
  <c r="G49" i="105"/>
  <c r="G53" i="105"/>
  <c r="G52" i="105"/>
  <c r="G50" i="105"/>
  <c r="G54" i="105"/>
  <c r="BC41" i="95"/>
  <c r="BK41" i="95"/>
  <c r="AZ26" i="85"/>
  <c r="BH26" i="85"/>
  <c r="BF53" i="87"/>
  <c r="AX53" i="87"/>
  <c r="G32" i="104"/>
  <c r="G31" i="104"/>
  <c r="G34" i="104"/>
  <c r="G33" i="104"/>
  <c r="G35" i="104"/>
  <c r="G36" i="104"/>
  <c r="G23" i="93"/>
  <c r="G25" i="93"/>
  <c r="G26" i="93"/>
  <c r="G27" i="93"/>
  <c r="G24" i="93"/>
  <c r="G22" i="93"/>
  <c r="BB34" i="85"/>
  <c r="BJ34" i="85"/>
  <c r="BI50" i="97"/>
  <c r="BA50" i="97"/>
  <c r="AZ32" i="1"/>
  <c r="BH32" i="1"/>
  <c r="BA36" i="101"/>
  <c r="BI36" i="101"/>
  <c r="BH54" i="95"/>
  <c r="AZ54" i="95"/>
  <c r="AZ50" i="105"/>
  <c r="BH50" i="105"/>
  <c r="N50" i="107"/>
  <c r="N51" i="107"/>
  <c r="N53" i="107"/>
  <c r="N52" i="107"/>
  <c r="N49" i="107"/>
  <c r="N54" i="107"/>
  <c r="O24" i="94"/>
  <c r="O25" i="94"/>
  <c r="O26" i="94"/>
  <c r="O23" i="94"/>
  <c r="O27" i="94"/>
  <c r="O22" i="94"/>
  <c r="BJ32" i="99"/>
  <c r="BB32" i="99"/>
  <c r="BC22" i="86"/>
  <c r="BK22" i="86"/>
  <c r="BC25" i="91"/>
  <c r="BK25" i="91"/>
  <c r="BI50" i="7"/>
  <c r="BA50" i="7"/>
  <c r="BJ44" i="107"/>
  <c r="BB44" i="107"/>
  <c r="BH49" i="85"/>
  <c r="AZ49" i="85"/>
  <c r="BC31" i="6"/>
  <c r="BK31" i="6"/>
  <c r="J52" i="88"/>
  <c r="J54" i="88"/>
  <c r="J53" i="88"/>
  <c r="J49" i="88"/>
  <c r="J51" i="88"/>
  <c r="J50" i="88"/>
  <c r="BB41" i="88"/>
  <c r="BJ41" i="88"/>
  <c r="BJ50" i="94"/>
  <c r="BB50" i="94"/>
  <c r="BB41" i="90"/>
  <c r="BJ41" i="90"/>
  <c r="BI40" i="92"/>
  <c r="BA40" i="92"/>
  <c r="AZ31" i="4"/>
  <c r="BH31" i="4"/>
  <c r="G36" i="4"/>
  <c r="G33" i="4"/>
  <c r="G34" i="4"/>
  <c r="G32" i="4"/>
  <c r="G31" i="4"/>
  <c r="G35" i="4"/>
  <c r="S44" i="89"/>
  <c r="S43" i="89"/>
  <c r="S45" i="89"/>
  <c r="S40" i="89"/>
  <c r="S42" i="89"/>
  <c r="S41" i="89"/>
  <c r="BK43" i="100"/>
  <c r="BC43" i="100"/>
  <c r="BG51" i="108"/>
  <c r="AY51" i="108"/>
  <c r="BK52" i="104"/>
  <c r="BC52" i="104"/>
  <c r="J43" i="87"/>
  <c r="J41" i="87"/>
  <c r="J45" i="87"/>
  <c r="J44" i="87"/>
  <c r="J40" i="87"/>
  <c r="J42" i="87"/>
  <c r="BG40" i="6"/>
  <c r="AY40" i="6"/>
  <c r="BC25" i="86"/>
  <c r="BK25" i="86"/>
  <c r="BJ25" i="96"/>
  <c r="BB25" i="96"/>
  <c r="BB22" i="9"/>
  <c r="BJ22" i="9"/>
  <c r="BK49" i="85"/>
  <c r="BC49" i="85"/>
  <c r="AY49" i="85"/>
  <c r="BG49" i="85"/>
  <c r="G27" i="85"/>
  <c r="G26" i="85"/>
  <c r="G25" i="85"/>
  <c r="G22" i="85"/>
  <c r="G23" i="85"/>
  <c r="G24" i="85"/>
  <c r="K24" i="107"/>
  <c r="K27" i="107"/>
  <c r="K23" i="107"/>
  <c r="K22" i="107"/>
  <c r="K26" i="107"/>
  <c r="K25" i="107"/>
  <c r="J53" i="101"/>
  <c r="J51" i="101"/>
  <c r="J50" i="101"/>
  <c r="J49" i="101"/>
  <c r="J54" i="101"/>
  <c r="J52" i="101"/>
  <c r="BB27" i="100"/>
  <c r="BJ27" i="100"/>
  <c r="BB23" i="85"/>
  <c r="BJ23" i="85"/>
  <c r="BK52" i="92"/>
  <c r="BC52" i="92"/>
  <c r="AX51" i="89"/>
  <c r="BF51" i="89"/>
  <c r="J43" i="100"/>
  <c r="J41" i="100"/>
  <c r="J44" i="100"/>
  <c r="J42" i="100"/>
  <c r="J40" i="100"/>
  <c r="J45" i="100"/>
  <c r="BK23" i="10"/>
  <c r="BC23" i="10"/>
  <c r="BI40" i="106"/>
  <c r="BA40" i="106"/>
  <c r="BJ41" i="89"/>
  <c r="BB41" i="89"/>
  <c r="BH53" i="103"/>
  <c r="AZ53" i="103"/>
  <c r="AY40" i="90"/>
  <c r="BG40" i="90"/>
  <c r="G43" i="90"/>
  <c r="G44" i="90"/>
  <c r="G40" i="90"/>
  <c r="G42" i="90"/>
  <c r="G45" i="90"/>
  <c r="G41" i="90"/>
  <c r="AZ25" i="104"/>
  <c r="BH25" i="104"/>
  <c r="O22" i="108"/>
  <c r="O24" i="108"/>
  <c r="O27" i="108"/>
  <c r="O25" i="108"/>
  <c r="O26" i="108"/>
  <c r="O23" i="108"/>
  <c r="AY34" i="108"/>
  <c r="BG34" i="108"/>
  <c r="AZ45" i="95"/>
  <c r="BH45" i="95"/>
  <c r="AY42" i="98"/>
  <c r="BG42" i="98"/>
  <c r="BI23" i="99"/>
  <c r="BA23" i="99"/>
  <c r="BK32" i="92"/>
  <c r="BC32" i="92"/>
  <c r="J35" i="106"/>
  <c r="J33" i="106"/>
  <c r="J31" i="106"/>
  <c r="J36" i="106"/>
  <c r="J34" i="106"/>
  <c r="J32" i="106"/>
  <c r="S41" i="91"/>
  <c r="S43" i="91"/>
  <c r="S44" i="91"/>
  <c r="S45" i="91"/>
  <c r="S40" i="91"/>
  <c r="S42" i="91"/>
  <c r="BG53" i="8"/>
  <c r="AY53" i="8"/>
  <c r="BC33" i="101"/>
  <c r="BK33" i="101"/>
  <c r="BF26" i="117"/>
  <c r="AX26" i="117"/>
  <c r="BB34" i="108"/>
  <c r="BJ34" i="108"/>
  <c r="BC53" i="98"/>
  <c r="BK53" i="98"/>
  <c r="BG41" i="91"/>
  <c r="AY41" i="91"/>
  <c r="AX52" i="88"/>
  <c r="BF52" i="88"/>
  <c r="AZ36" i="103"/>
  <c r="BH36" i="103"/>
  <c r="AX34" i="94"/>
  <c r="BF34" i="94"/>
  <c r="BC41" i="105"/>
  <c r="BK41" i="105"/>
  <c r="BI33" i="97"/>
  <c r="BA33" i="97"/>
  <c r="BK51" i="102"/>
  <c r="BC51" i="102"/>
  <c r="W54" i="7"/>
  <c r="W53" i="7"/>
  <c r="W52" i="7"/>
  <c r="W49" i="7"/>
  <c r="W50" i="7"/>
  <c r="W51" i="7"/>
  <c r="AZ32" i="85"/>
  <c r="BH32" i="85"/>
  <c r="BC40" i="92"/>
  <c r="BK40" i="92"/>
  <c r="BA31" i="94"/>
  <c r="BI31" i="94"/>
  <c r="J50" i="4"/>
  <c r="J53" i="4"/>
  <c r="J54" i="4"/>
  <c r="J51" i="4"/>
  <c r="J52" i="4"/>
  <c r="J49" i="4"/>
  <c r="AZ52" i="96"/>
  <c r="BH52" i="96"/>
  <c r="N24" i="97"/>
  <c r="N27" i="97"/>
  <c r="N26" i="97"/>
  <c r="N23" i="97"/>
  <c r="N25" i="97"/>
  <c r="N22" i="97"/>
  <c r="AX32" i="101"/>
  <c r="BF32" i="101"/>
  <c r="BA45" i="105"/>
  <c r="BI45" i="105"/>
  <c r="AZ54" i="101"/>
  <c r="BH54" i="101"/>
  <c r="BA33" i="8"/>
  <c r="BI33" i="8"/>
  <c r="BJ50" i="6"/>
  <c r="BB50" i="6"/>
  <c r="BH52" i="93"/>
  <c r="AZ34" i="95"/>
  <c r="BH34" i="95"/>
  <c r="N24" i="91"/>
  <c r="N27" i="91"/>
  <c r="N26" i="91"/>
  <c r="N23" i="91"/>
  <c r="N22" i="91"/>
  <c r="N25" i="91"/>
  <c r="BH45" i="96"/>
  <c r="AZ45" i="96"/>
  <c r="BB40" i="6"/>
  <c r="BJ40" i="6"/>
  <c r="BK50" i="93"/>
  <c r="BC50" i="93"/>
  <c r="BF31" i="99"/>
  <c r="AX31" i="99"/>
  <c r="BF34" i="103"/>
  <c r="AX34" i="103"/>
  <c r="BK22" i="9"/>
  <c r="BC22" i="9"/>
  <c r="J23" i="86"/>
  <c r="J25" i="86"/>
  <c r="J26" i="86"/>
  <c r="J22" i="86"/>
  <c r="J24" i="86"/>
  <c r="J27" i="86"/>
  <c r="BJ51" i="105"/>
  <c r="BB51" i="105"/>
  <c r="AY49" i="7"/>
  <c r="BG49" i="7"/>
  <c r="AX35" i="87"/>
  <c r="BF35" i="87"/>
  <c r="BJ36" i="88"/>
  <c r="BB36" i="88"/>
  <c r="BI26" i="8"/>
  <c r="BA26" i="8"/>
  <c r="AZ24" i="103"/>
  <c r="BH24" i="103"/>
  <c r="BF26" i="94"/>
  <c r="AX26" i="94"/>
  <c r="BF24" i="96"/>
  <c r="AX24" i="96"/>
  <c r="BJ50" i="8"/>
  <c r="BB50" i="8"/>
  <c r="F24" i="107"/>
  <c r="F26" i="107"/>
  <c r="F23" i="107"/>
  <c r="F22" i="107"/>
  <c r="F27" i="107"/>
  <c r="F25" i="107"/>
  <c r="BB25" i="93"/>
  <c r="BJ25" i="93"/>
  <c r="J45" i="9"/>
  <c r="J41" i="9"/>
  <c r="J40" i="9"/>
  <c r="J43" i="9"/>
  <c r="J42" i="9"/>
  <c r="J44" i="9"/>
  <c r="BB52" i="92"/>
  <c r="BJ52" i="92"/>
  <c r="BC49" i="5"/>
  <c r="BK49" i="5"/>
  <c r="BB42" i="8"/>
  <c r="BJ42" i="8"/>
  <c r="BJ44" i="8"/>
  <c r="BB44" i="8"/>
  <c r="BH31" i="6"/>
  <c r="AZ31" i="6"/>
  <c r="F45" i="6"/>
  <c r="F43" i="6"/>
  <c r="F42" i="6"/>
  <c r="F44" i="6"/>
  <c r="F41" i="6"/>
  <c r="F40" i="6"/>
  <c r="BK49" i="4"/>
  <c r="BC49" i="4"/>
  <c r="AX52" i="103"/>
  <c r="BF52" i="103"/>
  <c r="S34" i="89"/>
  <c r="S35" i="89"/>
  <c r="S36" i="89"/>
  <c r="S33" i="89"/>
  <c r="S32" i="89"/>
  <c r="S31" i="89"/>
  <c r="BH27" i="95"/>
  <c r="AZ27" i="95"/>
  <c r="BB23" i="8"/>
  <c r="BJ23" i="8"/>
  <c r="BC34" i="104"/>
  <c r="BK34" i="104"/>
  <c r="BC43" i="102"/>
  <c r="BK43" i="102"/>
  <c r="J25" i="4"/>
  <c r="J27" i="4"/>
  <c r="J23" i="4"/>
  <c r="J24" i="4"/>
  <c r="J26" i="4"/>
  <c r="J22" i="4"/>
  <c r="BA32" i="99"/>
  <c r="BI32" i="99"/>
  <c r="AZ22" i="87"/>
  <c r="BH22" i="87"/>
  <c r="BI35" i="10"/>
  <c r="BA35" i="10"/>
  <c r="AZ35" i="105"/>
  <c r="BH35" i="105"/>
  <c r="K31" i="107"/>
  <c r="K33" i="107"/>
  <c r="K36" i="107"/>
  <c r="K34" i="107"/>
  <c r="K35" i="107"/>
  <c r="K32" i="107"/>
  <c r="BK52" i="8"/>
  <c r="BC52" i="8"/>
  <c r="BA44" i="107"/>
  <c r="BI44" i="107"/>
  <c r="BJ53" i="97"/>
  <c r="BB53" i="97"/>
  <c r="BB35" i="89"/>
  <c r="BJ35" i="89"/>
  <c r="BB36" i="101"/>
  <c r="BJ36" i="101"/>
  <c r="BI44" i="7"/>
  <c r="BA44" i="7"/>
  <c r="BB31" i="94"/>
  <c r="BJ31" i="94"/>
  <c r="BJ33" i="94"/>
  <c r="BB33" i="94"/>
  <c r="AX42" i="88"/>
  <c r="BF42" i="88"/>
  <c r="BF45" i="94"/>
  <c r="AX45" i="94"/>
  <c r="AX44" i="91"/>
  <c r="BF44" i="91"/>
  <c r="AZ36" i="86"/>
  <c r="BH36" i="86"/>
  <c r="BH25" i="7"/>
  <c r="AZ25" i="7"/>
  <c r="G35" i="100"/>
  <c r="G34" i="100"/>
  <c r="G33" i="100"/>
  <c r="G31" i="100"/>
  <c r="G36" i="100"/>
  <c r="G32" i="100"/>
  <c r="K22" i="104"/>
  <c r="K25" i="104"/>
  <c r="K26" i="104"/>
  <c r="K24" i="104"/>
  <c r="K27" i="104"/>
  <c r="K23" i="104"/>
  <c r="V26" i="7"/>
  <c r="V27" i="7"/>
  <c r="V23" i="7"/>
  <c r="V25" i="7"/>
  <c r="V24" i="7"/>
  <c r="V22" i="7"/>
  <c r="BI53" i="98"/>
  <c r="BA53" i="98"/>
  <c r="BB41" i="4"/>
  <c r="BJ23" i="101"/>
  <c r="BB23" i="101"/>
  <c r="BH40" i="103"/>
  <c r="AZ40" i="103"/>
  <c r="BJ43" i="94"/>
  <c r="BB43" i="94"/>
  <c r="BA23" i="97"/>
  <c r="BI23" i="97"/>
  <c r="N54" i="9"/>
  <c r="N49" i="9"/>
  <c r="N50" i="9"/>
  <c r="N53" i="9"/>
  <c r="N52" i="9"/>
  <c r="N51" i="9"/>
  <c r="BK22" i="4"/>
  <c r="BC22" i="4"/>
  <c r="BI44" i="101"/>
  <c r="BA44" i="101"/>
  <c r="BH42" i="102"/>
  <c r="AZ42" i="102"/>
  <c r="AX24" i="8"/>
  <c r="BF24" i="8"/>
  <c r="J36" i="4"/>
  <c r="J32" i="4"/>
  <c r="J35" i="4"/>
  <c r="J31" i="4"/>
  <c r="J34" i="4"/>
  <c r="J33" i="4"/>
  <c r="AX35" i="96"/>
  <c r="BF35" i="96"/>
  <c r="AZ34" i="7"/>
  <c r="BH34" i="7"/>
  <c r="AY26" i="97"/>
  <c r="BG26" i="97"/>
  <c r="BC23" i="92"/>
  <c r="BK23" i="92"/>
  <c r="N33" i="98"/>
  <c r="N32" i="98"/>
  <c r="N35" i="98"/>
  <c r="N31" i="98"/>
  <c r="N34" i="98"/>
  <c r="N36" i="98"/>
  <c r="BA54" i="107"/>
  <c r="BI54" i="107"/>
  <c r="K53" i="106"/>
  <c r="K49" i="106"/>
  <c r="K54" i="106"/>
  <c r="K51" i="106"/>
  <c r="K52" i="106"/>
  <c r="K50" i="106"/>
  <c r="AZ53" i="104"/>
  <c r="BH53" i="104"/>
  <c r="O33" i="8"/>
  <c r="O36" i="8"/>
  <c r="O31" i="8"/>
  <c r="O32" i="8"/>
  <c r="O34" i="8"/>
  <c r="O35" i="8"/>
  <c r="BA53" i="99"/>
  <c r="BI53" i="99"/>
  <c r="F40" i="108"/>
  <c r="F45" i="108"/>
  <c r="F44" i="108"/>
  <c r="F43" i="108"/>
  <c r="F41" i="108"/>
  <c r="F42" i="108"/>
  <c r="BI31" i="103"/>
  <c r="BA31" i="103"/>
  <c r="BI40" i="4"/>
  <c r="BA40" i="4"/>
  <c r="G44" i="4"/>
  <c r="G42" i="4"/>
  <c r="G40" i="4"/>
  <c r="G43" i="4"/>
  <c r="G45" i="4"/>
  <c r="G41" i="4"/>
  <c r="BI32" i="87"/>
  <c r="BA32" i="87"/>
  <c r="AZ43" i="5"/>
  <c r="BH43" i="5"/>
  <c r="AZ49" i="86"/>
  <c r="BH49" i="86"/>
  <c r="BC44" i="10"/>
  <c r="BK44" i="10"/>
  <c r="BG27" i="10"/>
  <c r="AY27" i="10"/>
  <c r="BG24" i="10"/>
  <c r="AY24" i="10"/>
  <c r="BC34" i="9"/>
  <c r="BG40" i="85"/>
  <c r="AY40" i="85"/>
  <c r="G41" i="85"/>
  <c r="G44" i="85"/>
  <c r="G45" i="85"/>
  <c r="G42" i="85"/>
  <c r="G40" i="85"/>
  <c r="G43" i="85"/>
  <c r="BH40" i="85"/>
  <c r="AZ40" i="85"/>
  <c r="AX53" i="10"/>
  <c r="BF53" i="10"/>
  <c r="K40" i="107"/>
  <c r="K44" i="107"/>
  <c r="K43" i="107"/>
  <c r="K41" i="107"/>
  <c r="K45" i="107"/>
  <c r="K42" i="107"/>
  <c r="BF23" i="101"/>
  <c r="AX23" i="101"/>
  <c r="BJ32" i="92"/>
  <c r="BB32" i="92"/>
  <c r="BG34" i="8"/>
  <c r="AY34" i="8"/>
  <c r="BA51" i="102"/>
  <c r="BI51" i="102"/>
  <c r="BF52" i="99"/>
  <c r="AX52" i="99"/>
  <c r="BC33" i="89"/>
  <c r="BK33" i="89"/>
  <c r="AX33" i="89"/>
  <c r="BF33" i="89"/>
  <c r="BH42" i="104"/>
  <c r="AZ42" i="104"/>
  <c r="N42" i="91"/>
  <c r="N45" i="91"/>
  <c r="N43" i="91"/>
  <c r="N40" i="91"/>
  <c r="N41" i="91"/>
  <c r="N44" i="91"/>
  <c r="BI33" i="105"/>
  <c r="BA33" i="105"/>
  <c r="BK23" i="105"/>
  <c r="BC23" i="105"/>
  <c r="BB44" i="101"/>
  <c r="BJ44" i="101"/>
  <c r="BB41" i="85"/>
  <c r="BJ41" i="85"/>
  <c r="BJ32" i="90"/>
  <c r="BB32" i="90"/>
  <c r="F49" i="9"/>
  <c r="F50" i="9"/>
  <c r="F52" i="9"/>
  <c r="F51" i="9"/>
  <c r="F54" i="9"/>
  <c r="F53" i="9"/>
  <c r="J43" i="86"/>
  <c r="J44" i="86"/>
  <c r="J41" i="86"/>
  <c r="J40" i="86"/>
  <c r="J45" i="86"/>
  <c r="J42" i="86"/>
  <c r="BG35" i="6"/>
  <c r="AY35" i="6"/>
  <c r="O24" i="99"/>
  <c r="O22" i="99"/>
  <c r="O25" i="99"/>
  <c r="O23" i="99"/>
  <c r="O26" i="99"/>
  <c r="O27" i="99"/>
  <c r="BF36" i="8"/>
  <c r="AX36" i="8"/>
  <c r="BB51" i="96"/>
  <c r="BJ51" i="96"/>
  <c r="BG49" i="91"/>
  <c r="AY49" i="91"/>
  <c r="AZ32" i="87"/>
  <c r="BH32" i="87"/>
  <c r="BI27" i="6"/>
  <c r="BA27" i="6"/>
  <c r="BK25" i="9"/>
  <c r="BC25" i="9"/>
  <c r="BB22" i="92"/>
  <c r="BJ22" i="92"/>
  <c r="BC40" i="7"/>
  <c r="BK40" i="7"/>
  <c r="V24" i="87"/>
  <c r="V22" i="87"/>
  <c r="V27" i="87"/>
  <c r="V26" i="87"/>
  <c r="V23" i="87"/>
  <c r="V25" i="87"/>
  <c r="BB45" i="97"/>
  <c r="BJ45" i="97"/>
  <c r="AY31" i="97"/>
  <c r="BG31" i="97"/>
  <c r="BB54" i="101"/>
  <c r="BJ54" i="101"/>
  <c r="AX49" i="91"/>
  <c r="BF49" i="91"/>
  <c r="BK42" i="101"/>
  <c r="BC42" i="101"/>
  <c r="BI41" i="106"/>
  <c r="BA41" i="106"/>
  <c r="BC35" i="100"/>
  <c r="BK35" i="100"/>
  <c r="AX50" i="97"/>
  <c r="BF50" i="97"/>
  <c r="AZ53" i="5"/>
  <c r="BH53" i="5"/>
  <c r="AY23" i="6"/>
  <c r="BG23" i="6"/>
  <c r="BA52" i="94"/>
  <c r="BI52" i="94"/>
  <c r="BH45" i="7"/>
  <c r="AZ45" i="7"/>
  <c r="BC35" i="7"/>
  <c r="BK35" i="7"/>
  <c r="BJ41" i="96"/>
  <c r="BB41" i="96"/>
  <c r="AZ23" i="96"/>
  <c r="BH23" i="96"/>
  <c r="BG51" i="10"/>
  <c r="AY51" i="10"/>
  <c r="BA26" i="103"/>
  <c r="BI26" i="103"/>
  <c r="BI50" i="6"/>
  <c r="BA50" i="6"/>
  <c r="BC42" i="94"/>
  <c r="BK42" i="94"/>
  <c r="BC40" i="5"/>
  <c r="BK40" i="5"/>
  <c r="BI31" i="107"/>
  <c r="BA31" i="107"/>
  <c r="BH34" i="101"/>
  <c r="AZ34" i="101"/>
  <c r="BH36" i="101"/>
  <c r="AZ36" i="101"/>
  <c r="BC34" i="91"/>
  <c r="BK34" i="91"/>
  <c r="BI41" i="8"/>
  <c r="BA41" i="8"/>
  <c r="BB43" i="100"/>
  <c r="BJ43" i="100"/>
  <c r="BB49" i="85"/>
  <c r="BJ49" i="85"/>
  <c r="BB54" i="90"/>
  <c r="BJ54" i="90"/>
  <c r="BF27" i="103"/>
  <c r="AX27" i="103"/>
  <c r="BB36" i="96"/>
  <c r="BJ36" i="96"/>
  <c r="AY41" i="10"/>
  <c r="BG41" i="10"/>
  <c r="BG24" i="91"/>
  <c r="AY24" i="91"/>
  <c r="BC22" i="6"/>
  <c r="BK22" i="6"/>
  <c r="J43" i="88"/>
  <c r="J42" i="88"/>
  <c r="J44" i="88"/>
  <c r="J40" i="88"/>
  <c r="J41" i="88"/>
  <c r="J45" i="88"/>
  <c r="BB34" i="6"/>
  <c r="BJ34" i="6"/>
  <c r="BK25" i="101"/>
  <c r="BC25" i="101"/>
  <c r="BK23" i="100"/>
  <c r="BC23" i="100"/>
  <c r="O51" i="91"/>
  <c r="O54" i="91"/>
  <c r="O52" i="91"/>
  <c r="O53" i="91"/>
  <c r="O49" i="91"/>
  <c r="O50" i="91"/>
  <c r="BH34" i="5"/>
  <c r="AZ34" i="5"/>
  <c r="BB49" i="9"/>
  <c r="BJ49" i="9"/>
  <c r="BC25" i="8"/>
  <c r="BK25" i="8"/>
  <c r="BJ31" i="97"/>
  <c r="BB31" i="97"/>
  <c r="AZ40" i="101"/>
  <c r="BH40" i="101"/>
  <c r="G49" i="106"/>
  <c r="G52" i="106"/>
  <c r="G51" i="106"/>
  <c r="G50" i="106"/>
  <c r="G54" i="106"/>
  <c r="G53" i="106"/>
  <c r="BB50" i="100"/>
  <c r="BJ50" i="100"/>
  <c r="AY40" i="8"/>
  <c r="BG40" i="8"/>
  <c r="O43" i="10"/>
  <c r="O45" i="10"/>
  <c r="O40" i="10"/>
  <c r="O41" i="10"/>
  <c r="O44" i="10"/>
  <c r="O42" i="10"/>
  <c r="J36" i="93"/>
  <c r="J32" i="93"/>
  <c r="J35" i="93"/>
  <c r="J34" i="93"/>
  <c r="J33" i="93"/>
  <c r="J31" i="93"/>
  <c r="O27" i="100"/>
  <c r="O23" i="100"/>
  <c r="O22" i="100"/>
  <c r="O25" i="100"/>
  <c r="O26" i="100"/>
  <c r="O24" i="100"/>
  <c r="J53" i="102"/>
  <c r="J52" i="102"/>
  <c r="J50" i="102"/>
  <c r="J54" i="102"/>
  <c r="J49" i="102"/>
  <c r="J51" i="102"/>
  <c r="AZ22" i="90"/>
  <c r="BH22" i="90"/>
  <c r="BC23" i="5"/>
  <c r="BK23" i="5"/>
  <c r="BK53" i="100"/>
  <c r="BC53" i="100"/>
  <c r="O42" i="99"/>
  <c r="O41" i="99"/>
  <c r="O43" i="99"/>
  <c r="O40" i="99"/>
  <c r="O44" i="99"/>
  <c r="O45" i="99"/>
  <c r="N25" i="98"/>
  <c r="N22" i="98"/>
  <c r="N24" i="98"/>
  <c r="N26" i="98"/>
  <c r="N23" i="98"/>
  <c r="N27" i="98"/>
  <c r="BB33" i="9"/>
  <c r="BJ33" i="9"/>
  <c r="BG33" i="10"/>
  <c r="AY33" i="10"/>
  <c r="BA45" i="103"/>
  <c r="BI45" i="103"/>
  <c r="G32" i="105"/>
  <c r="G35" i="105"/>
  <c r="G31" i="105"/>
  <c r="G33" i="105"/>
  <c r="G34" i="105"/>
  <c r="G36" i="105"/>
  <c r="BA26" i="98"/>
  <c r="BI26" i="98"/>
  <c r="K32" i="95"/>
  <c r="K33" i="95"/>
  <c r="K31" i="95"/>
  <c r="K36" i="95"/>
  <c r="K35" i="95"/>
  <c r="K34" i="95"/>
  <c r="AZ45" i="105"/>
  <c r="BH45" i="105"/>
  <c r="BI51" i="105"/>
  <c r="BA51" i="105"/>
  <c r="AZ22" i="101"/>
  <c r="BH22" i="101"/>
  <c r="BJ50" i="89"/>
  <c r="BB50" i="89"/>
  <c r="G42" i="93"/>
  <c r="G44" i="93"/>
  <c r="G45" i="93"/>
  <c r="G43" i="93"/>
  <c r="G41" i="93"/>
  <c r="G40" i="93"/>
  <c r="AX31" i="88"/>
  <c r="BF31" i="88"/>
  <c r="BJ33" i="107"/>
  <c r="BB33" i="107"/>
  <c r="AY25" i="8"/>
  <c r="BG25" i="8"/>
  <c r="BB22" i="94"/>
  <c r="BJ22" i="94"/>
  <c r="BB24" i="6"/>
  <c r="BJ24" i="6"/>
  <c r="BJ24" i="90"/>
  <c r="BB24" i="90"/>
  <c r="BI23" i="102"/>
  <c r="BA23" i="102"/>
  <c r="BF41" i="99"/>
  <c r="AX41" i="99"/>
  <c r="BA52" i="92"/>
  <c r="BI52" i="92"/>
  <c r="BJ41" i="1"/>
  <c r="BB41" i="1"/>
  <c r="BF41" i="1"/>
  <c r="AX41" i="1"/>
  <c r="AX52" i="117"/>
  <c r="BF52" i="117"/>
  <c r="F40" i="107"/>
  <c r="F43" i="107"/>
  <c r="F45" i="107"/>
  <c r="F44" i="107"/>
  <c r="F41" i="107"/>
  <c r="F42" i="107"/>
  <c r="AZ44" i="86"/>
  <c r="BH44" i="86"/>
  <c r="R36" i="93"/>
  <c r="R34" i="93"/>
  <c r="R32" i="93"/>
  <c r="R31" i="93"/>
  <c r="R33" i="93"/>
  <c r="R35" i="93"/>
  <c r="BF41" i="8"/>
  <c r="AX41" i="8"/>
  <c r="BC33" i="10"/>
  <c r="BK33" i="10"/>
  <c r="O50" i="8"/>
  <c r="O51" i="8"/>
  <c r="O49" i="8"/>
  <c r="O54" i="8"/>
  <c r="O52" i="8"/>
  <c r="O53" i="8"/>
  <c r="K53" i="96"/>
  <c r="K51" i="96"/>
  <c r="K54" i="96"/>
  <c r="K52" i="96"/>
  <c r="K49" i="96"/>
  <c r="K50" i="96"/>
  <c r="BC42" i="117"/>
  <c r="BK42" i="117"/>
  <c r="BB44" i="9"/>
  <c r="BJ44" i="9"/>
  <c r="BJ45" i="9"/>
  <c r="BB45" i="9"/>
  <c r="AZ49" i="87"/>
  <c r="BH49" i="87"/>
  <c r="N51" i="94"/>
  <c r="N54" i="94"/>
  <c r="N49" i="94"/>
  <c r="N52" i="94"/>
  <c r="N50" i="94"/>
  <c r="N53" i="94"/>
  <c r="G51" i="86"/>
  <c r="G54" i="86"/>
  <c r="G50" i="86"/>
  <c r="G53" i="86"/>
  <c r="G49" i="86"/>
  <c r="G52" i="86"/>
  <c r="BA24" i="105"/>
  <c r="BI24" i="105"/>
  <c r="BG44" i="97"/>
  <c r="AY44" i="97"/>
  <c r="BF50" i="94"/>
  <c r="AX50" i="94"/>
  <c r="O23" i="9"/>
  <c r="O25" i="9"/>
  <c r="O22" i="9"/>
  <c r="O24" i="9"/>
  <c r="O27" i="9"/>
  <c r="O26" i="9"/>
  <c r="AY27" i="108"/>
  <c r="BG27" i="108"/>
  <c r="BF36" i="117"/>
  <c r="AX36" i="117"/>
  <c r="AX45" i="97"/>
  <c r="BF45" i="97"/>
  <c r="BJ42" i="105"/>
  <c r="BB42" i="105"/>
  <c r="BG52" i="6"/>
  <c r="AY52" i="6"/>
  <c r="BI45" i="94"/>
  <c r="BA45" i="94"/>
  <c r="BA32" i="98"/>
  <c r="BI32" i="98"/>
  <c r="BB44" i="92"/>
  <c r="BJ44" i="92"/>
  <c r="BB41" i="93"/>
  <c r="BJ41" i="93"/>
  <c r="O34" i="100"/>
  <c r="O33" i="100"/>
  <c r="O35" i="100"/>
  <c r="O32" i="100"/>
  <c r="O36" i="100"/>
  <c r="O31" i="100"/>
  <c r="O35" i="108"/>
  <c r="O36" i="108"/>
  <c r="O31" i="108"/>
  <c r="O34" i="108"/>
  <c r="O32" i="108"/>
  <c r="O33" i="108"/>
  <c r="BI25" i="101"/>
  <c r="BA25" i="101"/>
  <c r="BG44" i="108"/>
  <c r="AY44" i="108"/>
  <c r="AX45" i="117"/>
  <c r="BF45" i="117"/>
  <c r="AX36" i="97"/>
  <c r="BF36" i="97"/>
  <c r="BA22" i="94"/>
  <c r="BI22" i="94"/>
  <c r="BC42" i="106"/>
  <c r="BK42" i="106"/>
  <c r="BJ41" i="95"/>
  <c r="BB41" i="95"/>
  <c r="K40" i="95"/>
  <c r="K42" i="95"/>
  <c r="K43" i="95"/>
  <c r="K41" i="95"/>
  <c r="K45" i="95"/>
  <c r="K44" i="95"/>
  <c r="BH22" i="85"/>
  <c r="AZ22" i="85"/>
  <c r="S25" i="88"/>
  <c r="S22" i="88"/>
  <c r="S27" i="88"/>
  <c r="S26" i="88"/>
  <c r="S24" i="88"/>
  <c r="S23" i="88"/>
  <c r="BK31" i="8"/>
  <c r="BC31" i="8"/>
  <c r="F36" i="7"/>
  <c r="F32" i="7"/>
  <c r="F31" i="7"/>
  <c r="F34" i="7"/>
  <c r="F33" i="7"/>
  <c r="F35" i="7"/>
  <c r="V52" i="87"/>
  <c r="V51" i="87"/>
  <c r="V53" i="87"/>
  <c r="V49" i="87"/>
  <c r="V50" i="87"/>
  <c r="V54" i="87"/>
  <c r="F32" i="104"/>
  <c r="F35" i="104"/>
  <c r="F36" i="104"/>
  <c r="F31" i="104"/>
  <c r="F33" i="104"/>
  <c r="F34" i="104"/>
  <c r="BJ40" i="95"/>
  <c r="BB40" i="95"/>
  <c r="F26" i="93"/>
  <c r="F24" i="93"/>
  <c r="F22" i="93"/>
  <c r="F27" i="93"/>
  <c r="F23" i="93"/>
  <c r="F25" i="93"/>
  <c r="BJ31" i="85"/>
  <c r="BB31" i="85"/>
  <c r="BA51" i="97"/>
  <c r="BI51" i="97"/>
  <c r="J34" i="1"/>
  <c r="J36" i="1"/>
  <c r="J33" i="1"/>
  <c r="J32" i="1"/>
  <c r="J31" i="1"/>
  <c r="J35" i="1"/>
  <c r="BA33" i="101"/>
  <c r="BI33" i="101"/>
  <c r="BH43" i="93"/>
  <c r="AZ43" i="93"/>
  <c r="AZ52" i="105"/>
  <c r="BH52" i="105"/>
  <c r="BK32" i="99"/>
  <c r="BC32" i="99"/>
  <c r="BB42" i="107"/>
  <c r="BJ42" i="107"/>
  <c r="BH52" i="85"/>
  <c r="AZ52" i="85"/>
  <c r="BB23" i="4"/>
  <c r="BJ23" i="4"/>
  <c r="BH50" i="88"/>
  <c r="AZ50" i="88"/>
  <c r="BJ43" i="88"/>
  <c r="BB43" i="88"/>
  <c r="BB51" i="94"/>
  <c r="BJ51" i="94"/>
  <c r="BA45" i="102"/>
  <c r="BI45" i="102"/>
  <c r="BI45" i="92"/>
  <c r="BA45" i="92"/>
  <c r="BG43" i="89"/>
  <c r="AY43" i="89"/>
  <c r="BC45" i="100"/>
  <c r="BK45" i="100"/>
  <c r="AY49" i="108"/>
  <c r="BG49" i="108"/>
  <c r="AY44" i="6"/>
  <c r="BG44" i="6"/>
  <c r="AZ53" i="7"/>
  <c r="BH53" i="7"/>
  <c r="K45" i="4"/>
  <c r="K41" i="4"/>
  <c r="K43" i="4"/>
  <c r="K40" i="4"/>
  <c r="K44" i="4"/>
  <c r="K42" i="4"/>
  <c r="BJ22" i="96"/>
  <c r="BB22" i="96"/>
  <c r="V26" i="98"/>
  <c r="V27" i="98"/>
  <c r="V24" i="98"/>
  <c r="V25" i="98"/>
  <c r="V22" i="98"/>
  <c r="V23" i="98"/>
  <c r="BB24" i="9"/>
  <c r="BJ24" i="9"/>
  <c r="BA54" i="103"/>
  <c r="BI54" i="103"/>
  <c r="BI44" i="10"/>
  <c r="BA44" i="10"/>
  <c r="BJ25" i="95"/>
  <c r="BB25" i="95"/>
  <c r="BB24" i="88"/>
  <c r="BJ24" i="88"/>
  <c r="BJ22" i="100"/>
  <c r="BB22" i="100"/>
  <c r="K53" i="103"/>
  <c r="K51" i="103"/>
  <c r="K50" i="103"/>
  <c r="K49" i="103"/>
  <c r="K54" i="103"/>
  <c r="K52" i="103"/>
  <c r="BC26" i="10"/>
  <c r="BK26" i="10"/>
  <c r="J32" i="105"/>
  <c r="J35" i="105"/>
  <c r="J33" i="105"/>
  <c r="J34" i="105"/>
  <c r="J36" i="105"/>
  <c r="J31" i="105"/>
  <c r="AZ49" i="103"/>
  <c r="BH49" i="103"/>
  <c r="BH26" i="104"/>
  <c r="AZ26" i="104"/>
  <c r="BG36" i="108"/>
  <c r="AY36" i="108"/>
  <c r="AZ42" i="95"/>
  <c r="BH42" i="95"/>
  <c r="N53" i="99"/>
  <c r="N49" i="99"/>
  <c r="N51" i="99"/>
  <c r="N54" i="99"/>
  <c r="N50" i="99"/>
  <c r="N52" i="99"/>
  <c r="BA22" i="99"/>
  <c r="BI22" i="99"/>
  <c r="G24" i="105"/>
  <c r="G23" i="105"/>
  <c r="G25" i="105"/>
  <c r="G26" i="105"/>
  <c r="G22" i="105"/>
  <c r="G27" i="105"/>
  <c r="BC40" i="104"/>
  <c r="BK40" i="104"/>
  <c r="BK35" i="92"/>
  <c r="BC35" i="92"/>
  <c r="BI33" i="117"/>
  <c r="BA33" i="117"/>
  <c r="BB43" i="91"/>
  <c r="BJ43" i="91"/>
  <c r="AX22" i="117"/>
  <c r="BF22" i="117"/>
  <c r="AY53" i="98"/>
  <c r="BG53" i="98"/>
  <c r="K45" i="92"/>
  <c r="K43" i="92"/>
  <c r="K42" i="92"/>
  <c r="K44" i="92"/>
  <c r="K41" i="92"/>
  <c r="K40" i="92"/>
  <c r="AY44" i="91"/>
  <c r="BG44" i="91"/>
  <c r="N45" i="97"/>
  <c r="N40" i="97"/>
  <c r="N42" i="97"/>
  <c r="N44" i="97"/>
  <c r="N43" i="97"/>
  <c r="N41" i="97"/>
  <c r="BJ27" i="107"/>
  <c r="BB27" i="107"/>
  <c r="BH31" i="103"/>
  <c r="AZ31" i="103"/>
  <c r="BF32" i="94"/>
  <c r="AX32" i="94"/>
  <c r="O36" i="91"/>
  <c r="O35" i="91"/>
  <c r="O33" i="91"/>
  <c r="O34" i="91"/>
  <c r="O31" i="91"/>
  <c r="O32" i="91"/>
  <c r="BA23" i="107"/>
  <c r="BI23" i="107"/>
  <c r="BF41" i="96"/>
  <c r="AX41" i="96"/>
  <c r="BC50" i="102"/>
  <c r="BK50" i="102"/>
  <c r="O36" i="99"/>
  <c r="O33" i="99"/>
  <c r="O31" i="99"/>
  <c r="O32" i="99"/>
  <c r="O35" i="99"/>
  <c r="O34" i="99"/>
  <c r="J49" i="104"/>
  <c r="J52" i="104"/>
  <c r="J51" i="104"/>
  <c r="J54" i="104"/>
  <c r="J53" i="104"/>
  <c r="J50" i="104"/>
  <c r="J34" i="96"/>
  <c r="J36" i="96"/>
  <c r="J35" i="96"/>
  <c r="J32" i="96"/>
  <c r="J33" i="96"/>
  <c r="J31" i="96"/>
  <c r="AZ34" i="85"/>
  <c r="BH34" i="85"/>
  <c r="R25" i="89"/>
  <c r="R26" i="89"/>
  <c r="R27" i="89"/>
  <c r="R23" i="89"/>
  <c r="R22" i="89"/>
  <c r="R24" i="89"/>
  <c r="BA35" i="94"/>
  <c r="BI35" i="94"/>
  <c r="AZ50" i="4"/>
  <c r="BH50" i="4"/>
  <c r="BH51" i="96"/>
  <c r="AZ51" i="96"/>
  <c r="K53" i="92"/>
  <c r="K54" i="92"/>
  <c r="K50" i="92"/>
  <c r="K52" i="92"/>
  <c r="K51" i="92"/>
  <c r="K49" i="92"/>
  <c r="J35" i="101"/>
  <c r="J33" i="101"/>
  <c r="J31" i="101"/>
  <c r="J36" i="101"/>
  <c r="J32" i="101"/>
  <c r="J34" i="101"/>
  <c r="BA43" i="105"/>
  <c r="BI43" i="105"/>
  <c r="BH52" i="101"/>
  <c r="AZ52" i="101"/>
  <c r="BA32" i="8"/>
  <c r="BI32" i="8"/>
  <c r="BB54" i="6"/>
  <c r="BJ54" i="6"/>
  <c r="O27" i="91"/>
  <c r="O24" i="91"/>
  <c r="O25" i="91"/>
  <c r="O23" i="91"/>
  <c r="O26" i="91"/>
  <c r="O22" i="91"/>
  <c r="BH42" i="96"/>
  <c r="AZ42" i="96"/>
  <c r="O22" i="10"/>
  <c r="O26" i="10"/>
  <c r="O25" i="10"/>
  <c r="O24" i="10"/>
  <c r="O23" i="10"/>
  <c r="O27" i="10"/>
  <c r="O50" i="100"/>
  <c r="O49" i="100"/>
  <c r="O54" i="100"/>
  <c r="O51" i="100"/>
  <c r="O53" i="100"/>
  <c r="O52" i="100"/>
  <c r="BB54" i="105"/>
  <c r="BJ54" i="105"/>
  <c r="BB31" i="88"/>
  <c r="BJ31" i="88"/>
  <c r="BA23" i="8"/>
  <c r="BI23" i="8"/>
  <c r="BC49" i="93"/>
  <c r="BK49" i="93"/>
  <c r="BA31" i="7"/>
  <c r="BI31" i="7"/>
  <c r="BH23" i="103"/>
  <c r="AZ23" i="103"/>
  <c r="BF25" i="96"/>
  <c r="AX25" i="96"/>
  <c r="BB54" i="8"/>
  <c r="BJ54" i="8"/>
  <c r="BC41" i="9"/>
  <c r="BK41" i="9"/>
  <c r="BB50" i="92"/>
  <c r="BJ50" i="92"/>
  <c r="K53" i="99"/>
  <c r="K51" i="99"/>
  <c r="K54" i="99"/>
  <c r="K52" i="99"/>
  <c r="K49" i="99"/>
  <c r="K50" i="99"/>
  <c r="BJ40" i="108"/>
  <c r="BB40" i="108"/>
  <c r="G43" i="6"/>
  <c r="G41" i="6"/>
  <c r="G42" i="6"/>
  <c r="G44" i="6"/>
  <c r="G45" i="6"/>
  <c r="G40" i="6"/>
  <c r="BF35" i="91"/>
  <c r="AX35" i="91"/>
  <c r="AX32" i="91"/>
  <c r="BF32" i="91"/>
  <c r="AX51" i="103"/>
  <c r="BF51" i="103"/>
  <c r="AY34" i="89"/>
  <c r="BG34" i="89"/>
  <c r="AZ24" i="95"/>
  <c r="BH24" i="95"/>
  <c r="BF24" i="97"/>
  <c r="AX24" i="97"/>
  <c r="AX25" i="97"/>
  <c r="BF25" i="97"/>
  <c r="BK50" i="87"/>
  <c r="BC50" i="87"/>
  <c r="K50" i="87"/>
  <c r="K54" i="87"/>
  <c r="K52" i="87"/>
  <c r="K49" i="87"/>
  <c r="K53" i="87"/>
  <c r="K51" i="87"/>
  <c r="BK42" i="102"/>
  <c r="BC42" i="102"/>
  <c r="R53" i="108"/>
  <c r="R51" i="108"/>
  <c r="R54" i="108"/>
  <c r="R52" i="108"/>
  <c r="R50" i="108"/>
  <c r="R49" i="108"/>
  <c r="BC23" i="4"/>
  <c r="BK23" i="4"/>
  <c r="K27" i="4"/>
  <c r="K23" i="4"/>
  <c r="K26" i="4"/>
  <c r="K25" i="4"/>
  <c r="K22" i="4"/>
  <c r="K24" i="4"/>
  <c r="S41" i="86"/>
  <c r="S43" i="86"/>
  <c r="S44" i="86"/>
  <c r="S42" i="86"/>
  <c r="S45" i="86"/>
  <c r="S40" i="86"/>
  <c r="AX44" i="98"/>
  <c r="BF44" i="98"/>
  <c r="V44" i="98"/>
  <c r="V42" i="98"/>
  <c r="V45" i="98"/>
  <c r="V43" i="98"/>
  <c r="V40" i="98"/>
  <c r="V41" i="98"/>
  <c r="BI31" i="99"/>
  <c r="BA31" i="99"/>
  <c r="K35" i="92"/>
  <c r="K33" i="92"/>
  <c r="K34" i="92"/>
  <c r="K32" i="92"/>
  <c r="K31" i="92"/>
  <c r="K36" i="92"/>
  <c r="BA44" i="98"/>
  <c r="BI44" i="98"/>
  <c r="BK32" i="107"/>
  <c r="BC32" i="107"/>
  <c r="AX41" i="101"/>
  <c r="BF41" i="101"/>
  <c r="BC49" i="8"/>
  <c r="BK49" i="8"/>
  <c r="BJ31" i="89"/>
  <c r="BB31" i="89"/>
  <c r="BA40" i="7"/>
  <c r="BI40" i="7"/>
  <c r="BA45" i="97"/>
  <c r="BI45" i="97"/>
  <c r="BF43" i="88"/>
  <c r="AX43" i="88"/>
  <c r="BI22" i="7"/>
  <c r="BA22" i="7"/>
  <c r="AX41" i="94"/>
  <c r="BF41" i="94"/>
  <c r="AX45" i="91"/>
  <c r="BF45" i="91"/>
  <c r="AZ31" i="86"/>
  <c r="BH31" i="86"/>
  <c r="AZ27" i="7"/>
  <c r="BH27" i="7"/>
  <c r="S40" i="9"/>
  <c r="S42" i="9"/>
  <c r="S44" i="9"/>
  <c r="S45" i="9"/>
  <c r="S41" i="9"/>
  <c r="S43" i="9"/>
  <c r="BA23" i="1"/>
  <c r="BI23" i="1"/>
  <c r="BG26" i="7"/>
  <c r="AY26" i="7"/>
  <c r="BI54" i="98"/>
  <c r="BA54" i="98"/>
  <c r="O34" i="107"/>
  <c r="O35" i="107"/>
  <c r="O36" i="107"/>
  <c r="O32" i="107"/>
  <c r="O33" i="107"/>
  <c r="O31" i="107"/>
  <c r="BJ27" i="89"/>
  <c r="BB27" i="89"/>
  <c r="AZ41" i="103"/>
  <c r="BH41" i="103"/>
  <c r="BF50" i="96"/>
  <c r="AX50" i="96"/>
  <c r="BI26" i="97"/>
  <c r="BA26" i="97"/>
  <c r="BK27" i="102"/>
  <c r="BC27" i="102"/>
  <c r="BB22" i="4"/>
  <c r="BJ22" i="4"/>
  <c r="BA22" i="4"/>
  <c r="BI22" i="4"/>
  <c r="BI42" i="101"/>
  <c r="BA42" i="101"/>
  <c r="K25" i="87"/>
  <c r="K23" i="87"/>
  <c r="K27" i="87"/>
  <c r="K22" i="87"/>
  <c r="K24" i="87"/>
  <c r="K26" i="87"/>
  <c r="BC32" i="4"/>
  <c r="BK32" i="4"/>
  <c r="G31" i="85"/>
  <c r="G32" i="85"/>
  <c r="G36" i="85"/>
  <c r="G34" i="85"/>
  <c r="G35" i="85"/>
  <c r="G33" i="85"/>
  <c r="BA36" i="6"/>
  <c r="BI36" i="6"/>
  <c r="AX33" i="96"/>
  <c r="BF33" i="96"/>
  <c r="BH33" i="7"/>
  <c r="AZ33" i="7"/>
  <c r="F33" i="106"/>
  <c r="F32" i="106"/>
  <c r="F31" i="106"/>
  <c r="F36" i="106"/>
  <c r="F34" i="106"/>
  <c r="F35" i="106"/>
  <c r="BG27" i="97"/>
  <c r="AY27" i="97"/>
  <c r="BC25" i="92"/>
  <c r="BK25" i="92"/>
  <c r="BF33" i="98"/>
  <c r="AX33" i="98"/>
  <c r="O32" i="98"/>
  <c r="O33" i="98"/>
  <c r="O34" i="98"/>
  <c r="O35" i="98"/>
  <c r="O36" i="98"/>
  <c r="O31" i="98"/>
  <c r="S35" i="9"/>
  <c r="S32" i="9"/>
  <c r="S34" i="9"/>
  <c r="S31" i="9"/>
  <c r="S33" i="9"/>
  <c r="S36" i="9"/>
  <c r="BH51" i="104"/>
  <c r="AZ51" i="104"/>
  <c r="BK49" i="107"/>
  <c r="BC49" i="107"/>
  <c r="V32" i="86"/>
  <c r="V35" i="86"/>
  <c r="V33" i="86"/>
  <c r="V36" i="86"/>
  <c r="V31" i="86"/>
  <c r="V34" i="86"/>
  <c r="BI51" i="99"/>
  <c r="BA51" i="99"/>
  <c r="G40" i="108"/>
  <c r="G43" i="108"/>
  <c r="G41" i="108"/>
  <c r="G45" i="108"/>
  <c r="G42" i="108"/>
  <c r="G44" i="108"/>
  <c r="BK42" i="9"/>
  <c r="BC42" i="9"/>
  <c r="BA36" i="103"/>
  <c r="BI36" i="103"/>
  <c r="BF25" i="99"/>
  <c r="AX25" i="99"/>
  <c r="BH34" i="104"/>
  <c r="AZ34" i="104"/>
  <c r="AZ42" i="5"/>
  <c r="BH42" i="5"/>
  <c r="BJ43" i="108"/>
  <c r="BB43" i="108"/>
  <c r="S42" i="108"/>
  <c r="S41" i="108"/>
  <c r="S44" i="108"/>
  <c r="S40" i="108"/>
  <c r="S43" i="108"/>
  <c r="S45" i="108"/>
  <c r="BK40" i="10"/>
  <c r="BC40" i="10"/>
  <c r="BC45" i="10"/>
  <c r="BK45" i="10"/>
  <c r="BC35" i="98"/>
  <c r="BK35" i="98"/>
  <c r="AY22" i="10"/>
  <c r="BG22" i="10"/>
  <c r="BG26" i="10"/>
  <c r="AY26" i="10"/>
  <c r="BI40" i="85"/>
  <c r="BA40" i="85"/>
  <c r="BH43" i="85"/>
  <c r="AZ43" i="85"/>
  <c r="AZ42" i="85"/>
  <c r="BH42" i="85"/>
  <c r="J22" i="101"/>
  <c r="J27" i="101"/>
  <c r="J23" i="101"/>
  <c r="J25" i="101"/>
  <c r="J26" i="101"/>
  <c r="J24" i="101"/>
  <c r="BB33" i="92"/>
  <c r="BJ33" i="92"/>
  <c r="BB36" i="92"/>
  <c r="BJ36" i="92"/>
  <c r="BG33" i="8"/>
  <c r="AY33" i="8"/>
  <c r="AY32" i="8"/>
  <c r="BG32" i="8"/>
  <c r="BK23" i="96"/>
  <c r="BI49" i="102"/>
  <c r="BA49" i="102"/>
  <c r="AX54" i="99"/>
  <c r="BF54" i="99"/>
  <c r="AX50" i="99"/>
  <c r="BF50" i="99"/>
  <c r="J32" i="103"/>
  <c r="J35" i="103"/>
  <c r="J36" i="103"/>
  <c r="J31" i="103"/>
  <c r="J34" i="103"/>
  <c r="J33" i="103"/>
  <c r="BG33" i="89"/>
  <c r="AY33" i="89"/>
  <c r="O31" i="89"/>
  <c r="O36" i="89"/>
  <c r="O34" i="89"/>
  <c r="O32" i="89"/>
  <c r="O33" i="89"/>
  <c r="O35" i="89"/>
  <c r="BH43" i="104"/>
  <c r="AZ43" i="104"/>
  <c r="AZ44" i="104"/>
  <c r="BH44" i="104"/>
  <c r="K32" i="100"/>
  <c r="K31" i="100"/>
  <c r="K34" i="100"/>
  <c r="K36" i="100"/>
  <c r="K33" i="100"/>
  <c r="K35" i="100"/>
  <c r="BA44" i="6"/>
  <c r="BI44" i="6"/>
  <c r="BA40" i="6"/>
  <c r="BI40" i="6"/>
  <c r="BA35" i="105"/>
  <c r="BI35" i="105"/>
  <c r="BA22" i="106"/>
  <c r="BI22" i="106"/>
  <c r="F23" i="106"/>
  <c r="F26" i="106"/>
  <c r="F24" i="106"/>
  <c r="F25" i="106"/>
  <c r="F22" i="106"/>
  <c r="F27" i="106"/>
  <c r="J27" i="105"/>
  <c r="J25" i="105"/>
  <c r="J24" i="105"/>
  <c r="J22" i="105"/>
  <c r="J26" i="105"/>
  <c r="J23" i="105"/>
  <c r="BJ42" i="101"/>
  <c r="BB42" i="101"/>
  <c r="BJ52" i="107"/>
  <c r="BB52" i="107"/>
  <c r="BB50" i="107"/>
  <c r="BJ50" i="107"/>
  <c r="BJ44" i="85"/>
  <c r="BB44" i="85"/>
  <c r="BJ40" i="85"/>
  <c r="BB40" i="85"/>
  <c r="BB33" i="90"/>
  <c r="BJ33" i="90"/>
  <c r="BJ35" i="90"/>
  <c r="BB35" i="90"/>
  <c r="AX51" i="10"/>
  <c r="BF51" i="10"/>
  <c r="BB23" i="93"/>
  <c r="BJ23" i="93"/>
  <c r="BA36" i="92"/>
  <c r="BI36" i="92"/>
  <c r="BA34" i="92"/>
  <c r="BI34" i="92"/>
  <c r="G51" i="90"/>
  <c r="G54" i="90"/>
  <c r="G50" i="90"/>
  <c r="G49" i="90"/>
  <c r="G52" i="90"/>
  <c r="G53" i="90"/>
  <c r="BC32" i="5"/>
  <c r="BK32" i="5"/>
  <c r="G33" i="9"/>
  <c r="G36" i="9"/>
  <c r="G34" i="9"/>
  <c r="G35" i="9"/>
  <c r="G31" i="9"/>
  <c r="G32" i="9"/>
  <c r="BK51" i="108"/>
  <c r="BC51" i="108"/>
  <c r="N54" i="108"/>
  <c r="N52" i="108"/>
  <c r="N50" i="108"/>
  <c r="N51" i="108"/>
  <c r="N53" i="108"/>
  <c r="N49" i="108"/>
  <c r="K44" i="86"/>
  <c r="K43" i="86"/>
  <c r="K41" i="86"/>
  <c r="K42" i="86"/>
  <c r="K40" i="86"/>
  <c r="K45" i="86"/>
  <c r="AZ27" i="5"/>
  <c r="BH27" i="5"/>
  <c r="AY36" i="6"/>
  <c r="BG36" i="6"/>
  <c r="N23" i="106"/>
  <c r="N24" i="106"/>
  <c r="N22" i="106"/>
  <c r="N25" i="106"/>
  <c r="N27" i="106"/>
  <c r="N26" i="106"/>
  <c r="BF34" i="8"/>
  <c r="AX34" i="8"/>
  <c r="BJ54" i="96"/>
  <c r="BB54" i="96"/>
  <c r="AX51" i="98"/>
  <c r="BF51" i="98"/>
  <c r="O51" i="98"/>
  <c r="O52" i="98"/>
  <c r="O49" i="98"/>
  <c r="O50" i="98"/>
  <c r="O54" i="98"/>
  <c r="O53" i="98"/>
  <c r="AY50" i="91"/>
  <c r="BG50" i="91"/>
  <c r="AY51" i="91"/>
  <c r="BG51" i="91"/>
  <c r="F42" i="105"/>
  <c r="F45" i="105"/>
  <c r="F40" i="105"/>
  <c r="F44" i="105"/>
  <c r="F43" i="105"/>
  <c r="F41" i="105"/>
  <c r="AZ31" i="87"/>
  <c r="BH31" i="87"/>
  <c r="J50" i="95"/>
  <c r="J51" i="95"/>
  <c r="J54" i="95"/>
  <c r="J52" i="95"/>
  <c r="J53" i="95"/>
  <c r="J49" i="95"/>
  <c r="BA26" i="6"/>
  <c r="BI26" i="6"/>
  <c r="R26" i="9"/>
  <c r="R23" i="9"/>
  <c r="R25" i="9"/>
  <c r="R22" i="9"/>
  <c r="R27" i="9"/>
  <c r="R24" i="9"/>
  <c r="R36" i="88"/>
  <c r="R33" i="88"/>
  <c r="R35" i="88"/>
  <c r="R32" i="88"/>
  <c r="R34" i="88"/>
  <c r="R31" i="88"/>
  <c r="BB23" i="92"/>
  <c r="BJ23" i="92"/>
  <c r="G42" i="7"/>
  <c r="G45" i="7"/>
  <c r="G40" i="7"/>
  <c r="G44" i="7"/>
  <c r="G41" i="7"/>
  <c r="G43" i="7"/>
  <c r="BB49" i="104"/>
  <c r="BJ49" i="104"/>
  <c r="BJ40" i="97"/>
  <c r="BB40" i="97"/>
  <c r="BJ41" i="97"/>
  <c r="BB41" i="97"/>
  <c r="G23" i="95"/>
  <c r="G22" i="95"/>
  <c r="G25" i="95"/>
  <c r="G24" i="95"/>
  <c r="G27" i="95"/>
  <c r="G26" i="95"/>
  <c r="BC31" i="93"/>
  <c r="BK31" i="93"/>
  <c r="AY35" i="97"/>
  <c r="BG35" i="97"/>
  <c r="BG34" i="97"/>
  <c r="AY34" i="97"/>
  <c r="BJ52" i="101"/>
  <c r="BB52" i="101"/>
  <c r="BJ34" i="100"/>
  <c r="BB34" i="100"/>
  <c r="BJ36" i="100"/>
  <c r="BB36" i="100"/>
  <c r="BF52" i="91"/>
  <c r="AX52" i="91"/>
  <c r="BH32" i="93"/>
  <c r="J40" i="104"/>
  <c r="J45" i="104"/>
  <c r="J44" i="104"/>
  <c r="J41" i="104"/>
  <c r="J42" i="104"/>
  <c r="J43" i="104"/>
  <c r="BK41" i="101"/>
  <c r="BC41" i="101"/>
  <c r="BK45" i="101"/>
  <c r="BC45" i="101"/>
  <c r="BF42" i="103"/>
  <c r="AX42" i="103"/>
  <c r="BK50" i="1"/>
  <c r="BC50" i="1"/>
  <c r="BC33" i="100"/>
  <c r="BK33" i="100"/>
  <c r="AX53" i="97"/>
  <c r="BF53" i="97"/>
  <c r="BH50" i="5"/>
  <c r="AZ50" i="5"/>
  <c r="G31" i="107"/>
  <c r="G32" i="107"/>
  <c r="G36" i="107"/>
  <c r="G35" i="107"/>
  <c r="G34" i="107"/>
  <c r="G33" i="107"/>
  <c r="BG26" i="6"/>
  <c r="AY26" i="6"/>
  <c r="AY25" i="6"/>
  <c r="BG25" i="6"/>
  <c r="G33" i="92"/>
  <c r="G31" i="92"/>
  <c r="G34" i="92"/>
  <c r="G35" i="92"/>
  <c r="G36" i="92"/>
  <c r="G32" i="92"/>
  <c r="BC52" i="93"/>
  <c r="BK52" i="93"/>
  <c r="BI50" i="94"/>
  <c r="BA50" i="94"/>
  <c r="BI53" i="94"/>
  <c r="BA53" i="94"/>
  <c r="AZ41" i="7"/>
  <c r="BH41" i="7"/>
  <c r="BC26" i="86"/>
  <c r="BK26" i="86"/>
  <c r="N24" i="8"/>
  <c r="N27" i="8"/>
  <c r="N23" i="8"/>
  <c r="N22" i="8"/>
  <c r="N25" i="8"/>
  <c r="N26" i="8"/>
  <c r="K42" i="96"/>
  <c r="K41" i="96"/>
  <c r="K40" i="96"/>
  <c r="K44" i="96"/>
  <c r="K45" i="96"/>
  <c r="K43" i="96"/>
  <c r="BB42" i="96"/>
  <c r="BJ42" i="96"/>
  <c r="AZ26" i="96"/>
  <c r="BH26" i="96"/>
  <c r="BH25" i="96"/>
  <c r="AZ25" i="96"/>
  <c r="BG51" i="117"/>
  <c r="AY51" i="117"/>
  <c r="AY54" i="10"/>
  <c r="BG54" i="10"/>
  <c r="BG34" i="91"/>
  <c r="AY34" i="91"/>
  <c r="BG32" i="91"/>
  <c r="AY32" i="91"/>
  <c r="BC24" i="107"/>
  <c r="BK24" i="107"/>
  <c r="BA25" i="103"/>
  <c r="BI25" i="103"/>
  <c r="BI23" i="103"/>
  <c r="BA23" i="103"/>
  <c r="BI54" i="6"/>
  <c r="BA54" i="6"/>
  <c r="N40" i="94"/>
  <c r="N42" i="94"/>
  <c r="N41" i="94"/>
  <c r="N43" i="94"/>
  <c r="N45" i="94"/>
  <c r="N44" i="94"/>
  <c r="BC40" i="8"/>
  <c r="BK40" i="8"/>
  <c r="BJ23" i="99"/>
  <c r="BB23" i="99"/>
  <c r="BC31" i="86"/>
  <c r="BK31" i="86"/>
  <c r="BI36" i="107"/>
  <c r="BA36" i="107"/>
  <c r="BA33" i="107"/>
  <c r="BI33" i="107"/>
  <c r="BB23" i="97"/>
  <c r="BJ23" i="97"/>
  <c r="AZ33" i="101"/>
  <c r="BH33" i="101"/>
  <c r="BH32" i="101"/>
  <c r="AZ32" i="101"/>
  <c r="BJ49" i="88"/>
  <c r="BB49" i="88"/>
  <c r="R34" i="91"/>
  <c r="R33" i="91"/>
  <c r="R36" i="91"/>
  <c r="R31" i="91"/>
  <c r="R32" i="91"/>
  <c r="R35" i="91"/>
  <c r="BI40" i="8"/>
  <c r="BA40" i="8"/>
  <c r="BJ42" i="100"/>
  <c r="BB42" i="100"/>
  <c r="BB40" i="100"/>
  <c r="BJ40" i="100"/>
  <c r="BB54" i="85"/>
  <c r="BJ54" i="85"/>
  <c r="BB51" i="90"/>
  <c r="BJ51" i="90"/>
  <c r="BB50" i="90"/>
  <c r="BJ50" i="90"/>
  <c r="O35" i="9"/>
  <c r="O33" i="9"/>
  <c r="O31" i="9"/>
  <c r="O32" i="9"/>
  <c r="O34" i="9"/>
  <c r="O36" i="9"/>
  <c r="AX26" i="103"/>
  <c r="BF26" i="103"/>
  <c r="BJ34" i="93"/>
  <c r="BB31" i="96"/>
  <c r="BJ31" i="96"/>
  <c r="BJ32" i="96"/>
  <c r="BB32" i="96"/>
  <c r="BG44" i="10"/>
  <c r="AY44" i="10"/>
  <c r="BG27" i="91"/>
  <c r="AY27" i="91"/>
  <c r="AY23" i="91"/>
  <c r="BG23" i="91"/>
  <c r="BH27" i="105"/>
  <c r="AZ27" i="105"/>
  <c r="BC49" i="6"/>
  <c r="BK49" i="6"/>
  <c r="G51" i="6"/>
  <c r="G50" i="6"/>
  <c r="G49" i="6"/>
  <c r="G53" i="6"/>
  <c r="G52" i="6"/>
  <c r="G54" i="6"/>
  <c r="BH41" i="88"/>
  <c r="AZ41" i="88"/>
  <c r="K44" i="88"/>
  <c r="K45" i="88"/>
  <c r="K42" i="88"/>
  <c r="K40" i="88"/>
  <c r="K43" i="88"/>
  <c r="K41" i="88"/>
  <c r="BJ36" i="6"/>
  <c r="BB36" i="6"/>
  <c r="BK27" i="101"/>
  <c r="BC27" i="101"/>
  <c r="J27" i="103"/>
  <c r="J23" i="103"/>
  <c r="J24" i="103"/>
  <c r="J22" i="103"/>
  <c r="J25" i="103"/>
  <c r="J26" i="103"/>
  <c r="O22" i="89"/>
  <c r="O23" i="89"/>
  <c r="O25" i="89"/>
  <c r="O27" i="89"/>
  <c r="O24" i="89"/>
  <c r="O26" i="89"/>
  <c r="BC22" i="100"/>
  <c r="BK22" i="100"/>
  <c r="BJ51" i="91"/>
  <c r="BB51" i="91"/>
  <c r="J50" i="100"/>
  <c r="J53" i="100"/>
  <c r="J51" i="100"/>
  <c r="J52" i="100"/>
  <c r="J49" i="100"/>
  <c r="J54" i="100"/>
  <c r="BH32" i="5"/>
  <c r="AZ32" i="5"/>
  <c r="BF51" i="8"/>
  <c r="AX51" i="8"/>
  <c r="BF53" i="8"/>
  <c r="AX53" i="8"/>
  <c r="BB53" i="9"/>
  <c r="BJ53" i="9"/>
  <c r="BK24" i="8"/>
  <c r="BC24" i="8"/>
  <c r="BK27" i="8"/>
  <c r="BC27" i="8"/>
  <c r="BB33" i="97"/>
  <c r="BJ33" i="97"/>
  <c r="BB35" i="97"/>
  <c r="BJ35" i="97"/>
  <c r="AZ41" i="101"/>
  <c r="BH41" i="101"/>
  <c r="F52" i="106"/>
  <c r="F53" i="106"/>
  <c r="F50" i="106"/>
  <c r="F49" i="106"/>
  <c r="F54" i="106"/>
  <c r="F51" i="106"/>
  <c r="BA50" i="8"/>
  <c r="BI50" i="8"/>
  <c r="J49" i="105"/>
  <c r="J54" i="105"/>
  <c r="J51" i="105"/>
  <c r="J53" i="105"/>
  <c r="J52" i="105"/>
  <c r="J50" i="105"/>
  <c r="BJ53" i="100"/>
  <c r="BB53" i="100"/>
  <c r="BJ52" i="100"/>
  <c r="BB52" i="100"/>
  <c r="BG45" i="8"/>
  <c r="AY45" i="8"/>
  <c r="BI42" i="10"/>
  <c r="BA42" i="10"/>
  <c r="N45" i="10"/>
  <c r="N43" i="10"/>
  <c r="N42" i="10"/>
  <c r="N41" i="10"/>
  <c r="N40" i="10"/>
  <c r="N44" i="10"/>
  <c r="K34" i="93"/>
  <c r="K31" i="93"/>
  <c r="K35" i="93"/>
  <c r="K32" i="93"/>
  <c r="K33" i="93"/>
  <c r="K36" i="93"/>
  <c r="BK49" i="101"/>
  <c r="BC49" i="101"/>
  <c r="N25" i="100"/>
  <c r="N23" i="100"/>
  <c r="N24" i="100"/>
  <c r="N27" i="100"/>
  <c r="N22" i="100"/>
  <c r="N26" i="100"/>
  <c r="BA32" i="102"/>
  <c r="BI32" i="102"/>
  <c r="K53" i="102"/>
  <c r="K51" i="102"/>
  <c r="K54" i="102"/>
  <c r="K50" i="102"/>
  <c r="K49" i="102"/>
  <c r="K52" i="102"/>
  <c r="BI22" i="90"/>
  <c r="BA22" i="90"/>
  <c r="F25" i="90"/>
  <c r="F22" i="90"/>
  <c r="F27" i="90"/>
  <c r="F23" i="90"/>
  <c r="F26" i="90"/>
  <c r="F24" i="90"/>
  <c r="BA23" i="5"/>
  <c r="BI23" i="5"/>
  <c r="J25" i="5"/>
  <c r="J23" i="5"/>
  <c r="J27" i="5"/>
  <c r="J24" i="5"/>
  <c r="J26" i="5"/>
  <c r="J22" i="5"/>
  <c r="O45" i="108"/>
  <c r="O41" i="108"/>
  <c r="O40" i="108"/>
  <c r="O44" i="108"/>
  <c r="O43" i="108"/>
  <c r="O42" i="108"/>
  <c r="BK51" i="100"/>
  <c r="BC51" i="100"/>
  <c r="BC32" i="86"/>
  <c r="BK32" i="86"/>
  <c r="BC42" i="99"/>
  <c r="BK42" i="99"/>
  <c r="N44" i="99"/>
  <c r="N42" i="99"/>
  <c r="N43" i="99"/>
  <c r="N40" i="99"/>
  <c r="N41" i="99"/>
  <c r="N45" i="99"/>
  <c r="O33" i="106"/>
  <c r="O34" i="106"/>
  <c r="O31" i="106"/>
  <c r="O36" i="106"/>
  <c r="O32" i="106"/>
  <c r="O35" i="106"/>
  <c r="BF24" i="98"/>
  <c r="AX24" i="98"/>
  <c r="BG24" i="98"/>
  <c r="AY24" i="98"/>
  <c r="BH35" i="96"/>
  <c r="AZ35" i="96"/>
  <c r="BH36" i="96"/>
  <c r="AZ36" i="96"/>
  <c r="BJ34" i="9"/>
  <c r="BB34" i="9"/>
  <c r="BG32" i="10"/>
  <c r="AY32" i="10"/>
  <c r="BI40" i="103"/>
  <c r="BA40" i="103"/>
  <c r="BA42" i="103"/>
  <c r="BI42" i="103"/>
  <c r="BC31" i="105"/>
  <c r="BK31" i="105"/>
  <c r="BA22" i="98"/>
  <c r="BI22" i="98"/>
  <c r="J35" i="95"/>
  <c r="J34" i="95"/>
  <c r="J31" i="95"/>
  <c r="J33" i="95"/>
  <c r="J32" i="95"/>
  <c r="J36" i="95"/>
  <c r="R53" i="9"/>
  <c r="R50" i="9"/>
  <c r="R52" i="9"/>
  <c r="R49" i="9"/>
  <c r="R51" i="9"/>
  <c r="R54" i="9"/>
  <c r="AZ40" i="105"/>
  <c r="BH40" i="105"/>
  <c r="BH43" i="88"/>
  <c r="AZ43" i="88"/>
  <c r="S45" i="88"/>
  <c r="S42" i="88"/>
  <c r="S41" i="88"/>
  <c r="S40" i="88"/>
  <c r="S43" i="88"/>
  <c r="S44" i="88"/>
  <c r="F22" i="7"/>
  <c r="F26" i="7"/>
  <c r="F24" i="7"/>
  <c r="F27" i="7"/>
  <c r="F23" i="7"/>
  <c r="F25" i="7"/>
  <c r="G22" i="104"/>
  <c r="G27" i="104"/>
  <c r="G23" i="104"/>
  <c r="G26" i="104"/>
  <c r="G25" i="104"/>
  <c r="G24" i="104"/>
  <c r="BI49" i="105"/>
  <c r="BA49" i="105"/>
  <c r="BA54" i="105"/>
  <c r="BI54" i="105"/>
  <c r="BH27" i="101"/>
  <c r="AZ27" i="101"/>
  <c r="BB51" i="89"/>
  <c r="BJ51" i="89"/>
  <c r="BJ53" i="89"/>
  <c r="BB53" i="89"/>
  <c r="F41" i="93"/>
  <c r="F45" i="93"/>
  <c r="F43" i="93"/>
  <c r="F42" i="93"/>
  <c r="F40" i="93"/>
  <c r="F44" i="93"/>
  <c r="BF32" i="88"/>
  <c r="AX32" i="88"/>
  <c r="BB34" i="107"/>
  <c r="BJ34" i="107"/>
  <c r="BJ31" i="107"/>
  <c r="BB31" i="107"/>
  <c r="AY26" i="8"/>
  <c r="BG26" i="8"/>
  <c r="AY23" i="8"/>
  <c r="BG23" i="8"/>
  <c r="BJ26" i="94"/>
  <c r="BB26" i="94"/>
  <c r="BJ25" i="6"/>
  <c r="BB25" i="6"/>
  <c r="BB25" i="90"/>
  <c r="BJ25" i="90"/>
  <c r="BB27" i="90"/>
  <c r="BJ27" i="90"/>
  <c r="BK32" i="104"/>
  <c r="BC32" i="104"/>
  <c r="J36" i="104"/>
  <c r="J34" i="104"/>
  <c r="J35" i="104"/>
  <c r="J33" i="104"/>
  <c r="J32" i="104"/>
  <c r="J31" i="104"/>
  <c r="BA26" i="102"/>
  <c r="BI26" i="102"/>
  <c r="BA25" i="102"/>
  <c r="BI25" i="102"/>
  <c r="AX44" i="99"/>
  <c r="BF44" i="99"/>
  <c r="AX45" i="99"/>
  <c r="BF45" i="99"/>
  <c r="BI50" i="92"/>
  <c r="BA50" i="92"/>
  <c r="J22" i="106"/>
  <c r="J24" i="106"/>
  <c r="J23" i="106"/>
  <c r="J25" i="106"/>
  <c r="J27" i="106"/>
  <c r="J26" i="106"/>
  <c r="K45" i="1"/>
  <c r="K40" i="1"/>
  <c r="K44" i="1"/>
  <c r="K43" i="1"/>
  <c r="K42" i="1"/>
  <c r="K41" i="1"/>
  <c r="BH41" i="1"/>
  <c r="AZ41" i="1"/>
  <c r="AX50" i="117"/>
  <c r="BF50" i="117"/>
  <c r="BB34" i="105"/>
  <c r="BJ34" i="105"/>
  <c r="G43" i="107"/>
  <c r="G42" i="107"/>
  <c r="G41" i="107"/>
  <c r="G45" i="107"/>
  <c r="G40" i="107"/>
  <c r="G44" i="107"/>
  <c r="BK36" i="102"/>
  <c r="BC36" i="102"/>
  <c r="AZ41" i="86"/>
  <c r="BH41" i="86"/>
  <c r="G51" i="92"/>
  <c r="G53" i="92"/>
  <c r="G50" i="92"/>
  <c r="G49" i="92"/>
  <c r="G52" i="92"/>
  <c r="G54" i="92"/>
  <c r="S32" i="93"/>
  <c r="S31" i="93"/>
  <c r="S35" i="93"/>
  <c r="S36" i="93"/>
  <c r="S33" i="93"/>
  <c r="S34" i="93"/>
  <c r="AZ25" i="102"/>
  <c r="BH25" i="102"/>
  <c r="BF42" i="8"/>
  <c r="AX42" i="8"/>
  <c r="BF40" i="8"/>
  <c r="AX40" i="8"/>
  <c r="V43" i="86"/>
  <c r="V41" i="86"/>
  <c r="V44" i="86"/>
  <c r="V42" i="86"/>
  <c r="V45" i="86"/>
  <c r="V40" i="86"/>
  <c r="BC32" i="10"/>
  <c r="BK32" i="10"/>
  <c r="N54" i="8"/>
  <c r="N53" i="8"/>
  <c r="N49" i="8"/>
  <c r="N51" i="8"/>
  <c r="N50" i="8"/>
  <c r="N52" i="8"/>
  <c r="BK44" i="7"/>
  <c r="BC44" i="7"/>
  <c r="J52" i="96"/>
  <c r="J50" i="96"/>
  <c r="J54" i="96"/>
  <c r="J53" i="96"/>
  <c r="J51" i="96"/>
  <c r="J49" i="96"/>
  <c r="BI42" i="117"/>
  <c r="BA42" i="117"/>
  <c r="BJ43" i="9"/>
  <c r="BB43" i="9"/>
  <c r="BH52" i="87"/>
  <c r="AZ52" i="87"/>
  <c r="AZ51" i="87"/>
  <c r="BH51" i="87"/>
  <c r="G33" i="108"/>
  <c r="G36" i="108"/>
  <c r="G31" i="108"/>
  <c r="G34" i="108"/>
  <c r="G35" i="108"/>
  <c r="G32" i="108"/>
  <c r="N24" i="107"/>
  <c r="N25" i="107"/>
  <c r="N22" i="107"/>
  <c r="N26" i="107"/>
  <c r="N23" i="107"/>
  <c r="N27" i="107"/>
  <c r="O53" i="94"/>
  <c r="O50" i="94"/>
  <c r="O51" i="94"/>
  <c r="O52" i="94"/>
  <c r="O49" i="94"/>
  <c r="O54" i="94"/>
  <c r="BB41" i="99"/>
  <c r="BJ41" i="99"/>
  <c r="BC49" i="86"/>
  <c r="BK49" i="86"/>
  <c r="F32" i="5"/>
  <c r="F33" i="5"/>
  <c r="F34" i="5"/>
  <c r="F31" i="5"/>
  <c r="F35" i="5"/>
  <c r="F36" i="5"/>
  <c r="BI27" i="105"/>
  <c r="BA27" i="105"/>
  <c r="BA25" i="105"/>
  <c r="BI25" i="105"/>
  <c r="BG41" i="97"/>
  <c r="AY41" i="97"/>
  <c r="BF25" i="88"/>
  <c r="AX25" i="88"/>
  <c r="AX52" i="94"/>
  <c r="BF52" i="94"/>
  <c r="BF23" i="91"/>
  <c r="AX23" i="91"/>
  <c r="N24" i="9"/>
  <c r="N27" i="9"/>
  <c r="N26" i="9"/>
  <c r="N22" i="9"/>
  <c r="N25" i="9"/>
  <c r="N23" i="9"/>
  <c r="BA49" i="101"/>
  <c r="BI49" i="101"/>
  <c r="AY24" i="108"/>
  <c r="BG24" i="108"/>
  <c r="BG25" i="108"/>
  <c r="AY25" i="108"/>
  <c r="BF35" i="117"/>
  <c r="AX35" i="117"/>
  <c r="BF32" i="117"/>
  <c r="AX32" i="117"/>
  <c r="BF44" i="97"/>
  <c r="AX44" i="97"/>
  <c r="BB43" i="105"/>
  <c r="BJ43" i="105"/>
  <c r="BJ44" i="105"/>
  <c r="BB44" i="105"/>
  <c r="BG51" i="6"/>
  <c r="AY51" i="6"/>
  <c r="BA45" i="99"/>
  <c r="BI45" i="99"/>
  <c r="AZ45" i="87"/>
  <c r="BH45" i="87"/>
  <c r="BI24" i="92"/>
  <c r="BA24" i="92"/>
  <c r="BA27" i="92"/>
  <c r="BI27" i="92"/>
  <c r="BF42" i="89"/>
  <c r="AX42" i="89"/>
  <c r="BC42" i="89"/>
  <c r="BK42" i="89"/>
  <c r="BI42" i="94"/>
  <c r="BA42" i="94"/>
  <c r="BA43" i="94"/>
  <c r="BI43" i="94"/>
  <c r="AZ51" i="102"/>
  <c r="BH51" i="102"/>
  <c r="BA34" i="98"/>
  <c r="BI34" i="98"/>
  <c r="BA40" i="5"/>
  <c r="BB42" i="92"/>
  <c r="BJ42" i="92"/>
  <c r="BJ43" i="92"/>
  <c r="BB43" i="92"/>
  <c r="O33" i="10"/>
  <c r="O31" i="10"/>
  <c r="O36" i="10"/>
  <c r="O32" i="10"/>
  <c r="O35" i="10"/>
  <c r="O34" i="10"/>
  <c r="BH41" i="93"/>
  <c r="AZ41" i="93"/>
  <c r="K45" i="102"/>
  <c r="K40" i="102"/>
  <c r="K41" i="102"/>
  <c r="K44" i="102"/>
  <c r="K42" i="102"/>
  <c r="K43" i="102"/>
  <c r="BJ32" i="4"/>
  <c r="BB32" i="4"/>
  <c r="BH31" i="90"/>
  <c r="AZ31" i="90"/>
  <c r="F32" i="90"/>
  <c r="F36" i="90"/>
  <c r="F33" i="90"/>
  <c r="F31" i="90"/>
  <c r="F34" i="90"/>
  <c r="F35" i="90"/>
  <c r="BC50" i="5"/>
  <c r="BK50" i="5"/>
  <c r="BK40" i="9"/>
  <c r="BC40" i="9"/>
  <c r="BI22" i="101"/>
  <c r="BA22" i="101"/>
  <c r="BI27" i="101"/>
  <c r="BA27" i="101"/>
  <c r="AY45" i="108"/>
  <c r="BG45" i="108"/>
  <c r="AY41" i="108"/>
  <c r="BG41" i="108"/>
  <c r="AX43" i="117"/>
  <c r="BF43" i="117"/>
  <c r="AX44" i="117"/>
  <c r="BF44" i="117"/>
  <c r="BB32" i="8"/>
  <c r="BJ32" i="8"/>
  <c r="BF33" i="97"/>
  <c r="AX33" i="97"/>
  <c r="AX35" i="97"/>
  <c r="BF35" i="97"/>
  <c r="BK50" i="86"/>
  <c r="BC50" i="86"/>
  <c r="BI24" i="94"/>
  <c r="BA24" i="94"/>
  <c r="AZ33" i="102"/>
  <c r="BH33" i="102"/>
  <c r="AZ32" i="102"/>
  <c r="BH32" i="102"/>
  <c r="BI42" i="106"/>
  <c r="BA42" i="106"/>
  <c r="BC49" i="105"/>
  <c r="BK49" i="105"/>
  <c r="J43" i="95"/>
  <c r="J41" i="95"/>
  <c r="J40" i="95"/>
  <c r="J42" i="95"/>
  <c r="J44" i="95"/>
  <c r="J45" i="95"/>
  <c r="AZ24" i="85"/>
  <c r="BH24" i="85"/>
  <c r="S52" i="88"/>
  <c r="S51" i="88"/>
  <c r="S53" i="88"/>
  <c r="S54" i="88"/>
  <c r="S50" i="88"/>
  <c r="S49" i="88"/>
  <c r="BK36" i="8"/>
  <c r="BC36" i="8"/>
  <c r="BC34" i="8"/>
  <c r="BK34" i="8"/>
  <c r="BG31" i="7"/>
  <c r="AY31" i="7"/>
  <c r="W53" i="87"/>
  <c r="W51" i="87"/>
  <c r="W52" i="87"/>
  <c r="W49" i="87"/>
  <c r="W50" i="87"/>
  <c r="W54" i="87"/>
  <c r="G42" i="95"/>
  <c r="G40" i="95"/>
  <c r="G43" i="95"/>
  <c r="G44" i="95"/>
  <c r="G41" i="95"/>
  <c r="G45" i="95"/>
  <c r="BH22" i="93"/>
  <c r="AZ22" i="93"/>
  <c r="BJ33" i="85"/>
  <c r="BB33" i="85"/>
  <c r="BI52" i="97"/>
  <c r="BA52" i="97"/>
  <c r="BA32" i="1"/>
  <c r="BI32" i="1"/>
  <c r="BI32" i="101"/>
  <c r="BA32" i="101"/>
  <c r="BI34" i="101"/>
  <c r="BA34" i="101"/>
  <c r="AZ49" i="95"/>
  <c r="BH49" i="95"/>
  <c r="G42" i="92"/>
  <c r="G45" i="92"/>
  <c r="G44" i="92"/>
  <c r="G41" i="92"/>
  <c r="G43" i="92"/>
  <c r="G40" i="92"/>
  <c r="R44" i="93"/>
  <c r="R45" i="93"/>
  <c r="R41" i="93"/>
  <c r="R42" i="93"/>
  <c r="R40" i="93"/>
  <c r="R43" i="93"/>
  <c r="BH49" i="105"/>
  <c r="AZ49" i="105"/>
  <c r="BC51" i="107"/>
  <c r="BK51" i="107"/>
  <c r="BG24" i="94"/>
  <c r="AY24" i="94"/>
  <c r="K34" i="99"/>
  <c r="K32" i="99"/>
  <c r="K36" i="99"/>
  <c r="K33" i="99"/>
  <c r="K35" i="99"/>
  <c r="K31" i="99"/>
  <c r="F22" i="86"/>
  <c r="F24" i="86"/>
  <c r="F27" i="86"/>
  <c r="F26" i="86"/>
  <c r="F25" i="86"/>
  <c r="F23" i="86"/>
  <c r="BA22" i="5"/>
  <c r="BI22" i="5"/>
  <c r="G24" i="5"/>
  <c r="G25" i="5"/>
  <c r="G23" i="5"/>
  <c r="G26" i="5"/>
  <c r="G27" i="5"/>
  <c r="G22" i="5"/>
  <c r="R27" i="91"/>
  <c r="R25" i="91"/>
  <c r="R24" i="91"/>
  <c r="R23" i="91"/>
  <c r="R22" i="91"/>
  <c r="R26" i="91"/>
  <c r="BA54" i="7"/>
  <c r="BI54" i="7"/>
  <c r="BB43" i="107"/>
  <c r="BJ43" i="107"/>
  <c r="BJ45" i="107"/>
  <c r="BB45" i="107"/>
  <c r="BH50" i="85"/>
  <c r="AZ50" i="85"/>
  <c r="BH54" i="85"/>
  <c r="AZ54" i="85"/>
  <c r="G33" i="6"/>
  <c r="G32" i="6"/>
  <c r="G34" i="6"/>
  <c r="G31" i="6"/>
  <c r="G35" i="6"/>
  <c r="G36" i="6"/>
  <c r="BJ40" i="88"/>
  <c r="BB40" i="88"/>
  <c r="BB54" i="94"/>
  <c r="BJ54" i="94"/>
  <c r="BB49" i="94"/>
  <c r="BJ49" i="94"/>
  <c r="BB45" i="90"/>
  <c r="BJ45" i="90"/>
  <c r="BJ43" i="90"/>
  <c r="BB43" i="90"/>
  <c r="BI40" i="102"/>
  <c r="BA40" i="102"/>
  <c r="BI43" i="102"/>
  <c r="BA43" i="102"/>
  <c r="BA41" i="92"/>
  <c r="BI41" i="92"/>
  <c r="BF43" i="89"/>
  <c r="AX43" i="89"/>
  <c r="BK43" i="89"/>
  <c r="BC43" i="89"/>
  <c r="BK42" i="100"/>
  <c r="BC42" i="100"/>
  <c r="BK40" i="100"/>
  <c r="BC40" i="100"/>
  <c r="BG54" i="108"/>
  <c r="AY54" i="108"/>
  <c r="S52" i="104"/>
  <c r="S51" i="104"/>
  <c r="S53" i="104"/>
  <c r="S50" i="104"/>
  <c r="S54" i="104"/>
  <c r="S49" i="104"/>
  <c r="BJ24" i="105"/>
  <c r="BB24" i="105"/>
  <c r="BB22" i="105"/>
  <c r="BJ22" i="105"/>
  <c r="S24" i="108"/>
  <c r="S25" i="108"/>
  <c r="S23" i="108"/>
  <c r="S22" i="108"/>
  <c r="S27" i="108"/>
  <c r="S26" i="108"/>
  <c r="BG41" i="6"/>
  <c r="AY41" i="6"/>
  <c r="AZ49" i="7"/>
  <c r="BH49" i="7"/>
  <c r="AZ51" i="7"/>
  <c r="BH51" i="7"/>
  <c r="BI41" i="4"/>
  <c r="BA41" i="4"/>
  <c r="J41" i="4"/>
  <c r="J43" i="4"/>
  <c r="J45" i="4"/>
  <c r="J40" i="4"/>
  <c r="J44" i="4"/>
  <c r="J42" i="4"/>
  <c r="S23" i="86"/>
  <c r="S25" i="86"/>
  <c r="S24" i="86"/>
  <c r="S27" i="86"/>
  <c r="S22" i="86"/>
  <c r="S26" i="86"/>
  <c r="BB23" i="96"/>
  <c r="BJ23" i="96"/>
  <c r="BB26" i="96"/>
  <c r="BJ26" i="96"/>
  <c r="BK26" i="98"/>
  <c r="BC26" i="98"/>
  <c r="W26" i="98"/>
  <c r="W24" i="98"/>
  <c r="W27" i="98"/>
  <c r="W25" i="98"/>
  <c r="W23" i="98"/>
  <c r="W22" i="98"/>
  <c r="K27" i="92"/>
  <c r="K25" i="92"/>
  <c r="K26" i="92"/>
  <c r="K24" i="92"/>
  <c r="K23" i="92"/>
  <c r="K22" i="92"/>
  <c r="BJ26" i="9"/>
  <c r="BB26" i="9"/>
  <c r="N33" i="97"/>
  <c r="N35" i="97"/>
  <c r="N34" i="97"/>
  <c r="N32" i="97"/>
  <c r="N31" i="97"/>
  <c r="N36" i="97"/>
  <c r="F51" i="85"/>
  <c r="F53" i="85"/>
  <c r="F52" i="85"/>
  <c r="F54" i="85"/>
  <c r="F49" i="85"/>
  <c r="F50" i="85"/>
  <c r="BI51" i="103"/>
  <c r="BA51" i="103"/>
  <c r="BI50" i="103"/>
  <c r="BA50" i="103"/>
  <c r="BF44" i="10"/>
  <c r="AX44" i="10"/>
  <c r="K50" i="101"/>
  <c r="K51" i="101"/>
  <c r="K53" i="101"/>
  <c r="K49" i="101"/>
  <c r="K52" i="101"/>
  <c r="K54" i="101"/>
  <c r="BJ25" i="88"/>
  <c r="BB25" i="88"/>
  <c r="BJ23" i="88"/>
  <c r="BB23" i="88"/>
  <c r="BJ23" i="100"/>
  <c r="BB23" i="100"/>
  <c r="BJ24" i="85"/>
  <c r="BB24" i="85"/>
  <c r="BK51" i="92"/>
  <c r="BC51" i="92"/>
  <c r="BC53" i="92"/>
  <c r="BK53" i="92"/>
  <c r="BG51" i="89"/>
  <c r="AY51" i="89"/>
  <c r="N49" i="89"/>
  <c r="N51" i="89"/>
  <c r="N50" i="89"/>
  <c r="N54" i="89"/>
  <c r="N52" i="89"/>
  <c r="N53" i="89"/>
  <c r="AZ32" i="88"/>
  <c r="BK25" i="10"/>
  <c r="BC25" i="10"/>
  <c r="G43" i="106"/>
  <c r="G40" i="106"/>
  <c r="G41" i="106"/>
  <c r="G45" i="106"/>
  <c r="G44" i="106"/>
  <c r="G42" i="106"/>
  <c r="BJ42" i="89"/>
  <c r="BB42" i="89"/>
  <c r="BB43" i="89"/>
  <c r="BJ43" i="89"/>
  <c r="K31" i="105"/>
  <c r="K33" i="105"/>
  <c r="K35" i="105"/>
  <c r="K36" i="105"/>
  <c r="K34" i="105"/>
  <c r="K32" i="105"/>
  <c r="AZ52" i="103"/>
  <c r="BH52" i="103"/>
  <c r="BH22" i="104"/>
  <c r="AZ22" i="104"/>
  <c r="BC24" i="108"/>
  <c r="BK24" i="108"/>
  <c r="AY32" i="108"/>
  <c r="BG32" i="108"/>
  <c r="AZ41" i="95"/>
  <c r="BH41" i="95"/>
  <c r="BH44" i="95"/>
  <c r="AZ44" i="95"/>
  <c r="BB51" i="99"/>
  <c r="BJ51" i="99"/>
  <c r="BF42" i="98"/>
  <c r="AX42" i="98"/>
  <c r="O44" i="98"/>
  <c r="O42" i="98"/>
  <c r="O45" i="98"/>
  <c r="O41" i="98"/>
  <c r="O43" i="98"/>
  <c r="O40" i="98"/>
  <c r="BA26" i="99"/>
  <c r="BI26" i="99"/>
  <c r="BK22" i="105"/>
  <c r="BC22" i="105"/>
  <c r="BK33" i="92"/>
  <c r="BC33" i="92"/>
  <c r="BC34" i="92"/>
  <c r="BK34" i="92"/>
  <c r="O41" i="8"/>
  <c r="O43" i="8"/>
  <c r="O42" i="8"/>
  <c r="O44" i="8"/>
  <c r="O40" i="8"/>
  <c r="O45" i="8"/>
  <c r="BA23" i="96"/>
  <c r="BI23" i="96"/>
  <c r="AY33" i="117"/>
  <c r="BG33" i="117"/>
  <c r="O36" i="117"/>
  <c r="O34" i="117"/>
  <c r="O32" i="117"/>
  <c r="O33" i="117"/>
  <c r="O35" i="117"/>
  <c r="O31" i="117"/>
  <c r="BG51" i="8"/>
  <c r="AY51" i="8"/>
  <c r="BG52" i="8"/>
  <c r="AY52" i="8"/>
  <c r="BC32" i="101"/>
  <c r="BK32" i="101"/>
  <c r="BC35" i="101"/>
  <c r="BK35" i="101"/>
  <c r="BC52" i="89"/>
  <c r="BK52" i="89"/>
  <c r="BF27" i="117"/>
  <c r="AX27" i="117"/>
  <c r="AX24" i="117"/>
  <c r="BF24" i="117"/>
  <c r="S31" i="86"/>
  <c r="S34" i="86"/>
  <c r="S36" i="86"/>
  <c r="S35" i="86"/>
  <c r="S32" i="86"/>
  <c r="S33" i="86"/>
  <c r="AX53" i="98"/>
  <c r="BF53" i="98"/>
  <c r="V54" i="98"/>
  <c r="V52" i="98"/>
  <c r="V53" i="98"/>
  <c r="V50" i="98"/>
  <c r="V49" i="98"/>
  <c r="V51" i="98"/>
  <c r="BC49" i="95"/>
  <c r="AY40" i="91"/>
  <c r="BG40" i="91"/>
  <c r="BK42" i="97"/>
  <c r="BC42" i="97"/>
  <c r="W24" i="10"/>
  <c r="W27" i="10"/>
  <c r="W26" i="10"/>
  <c r="W23" i="10"/>
  <c r="W25" i="10"/>
  <c r="W22" i="10"/>
  <c r="BF50" i="88"/>
  <c r="AX50" i="88"/>
  <c r="BJ23" i="107"/>
  <c r="BB23" i="107"/>
  <c r="BJ22" i="107"/>
  <c r="BB22" i="107"/>
  <c r="BH34" i="103"/>
  <c r="AZ34" i="103"/>
  <c r="BF33" i="94"/>
  <c r="AX33" i="94"/>
  <c r="BF31" i="94"/>
  <c r="AX31" i="94"/>
  <c r="BC33" i="91"/>
  <c r="BK33" i="91"/>
  <c r="N36" i="91"/>
  <c r="N33" i="91"/>
  <c r="N34" i="91"/>
  <c r="N32" i="91"/>
  <c r="N31" i="91"/>
  <c r="N35" i="91"/>
  <c r="BA25" i="107"/>
  <c r="BI25" i="107"/>
  <c r="BI27" i="107"/>
  <c r="BA27" i="107"/>
  <c r="K40" i="105"/>
  <c r="K42" i="105"/>
  <c r="K45" i="105"/>
  <c r="K44" i="105"/>
  <c r="K43" i="105"/>
  <c r="K41" i="105"/>
  <c r="BF40" i="96"/>
  <c r="AX40" i="96"/>
  <c r="AX44" i="96"/>
  <c r="BF44" i="96"/>
  <c r="BI36" i="97"/>
  <c r="BA36" i="97"/>
  <c r="BC52" i="102"/>
  <c r="BK52" i="102"/>
  <c r="BJ33" i="99"/>
  <c r="BB33" i="99"/>
  <c r="BK33" i="99"/>
  <c r="BC33" i="99"/>
  <c r="BB50" i="104"/>
  <c r="BJ50" i="104"/>
  <c r="V35" i="102"/>
  <c r="V34" i="102"/>
  <c r="V36" i="102"/>
  <c r="V32" i="102"/>
  <c r="V33" i="102"/>
  <c r="V31" i="102"/>
  <c r="AY53" i="7"/>
  <c r="BG53" i="7"/>
  <c r="BA32" i="96"/>
  <c r="BI32" i="96"/>
  <c r="K36" i="96"/>
  <c r="K32" i="96"/>
  <c r="K33" i="96"/>
  <c r="K31" i="96"/>
  <c r="K35" i="96"/>
  <c r="K34" i="96"/>
  <c r="N25" i="117"/>
  <c r="N27" i="117"/>
  <c r="N26" i="117"/>
  <c r="N22" i="117"/>
  <c r="N23" i="117"/>
  <c r="N24" i="117"/>
  <c r="AZ33" i="85"/>
  <c r="BH33" i="85"/>
  <c r="AZ35" i="85"/>
  <c r="BH35" i="85"/>
  <c r="R23" i="100"/>
  <c r="R22" i="100"/>
  <c r="R24" i="100"/>
  <c r="R26" i="100"/>
  <c r="R25" i="100"/>
  <c r="R27" i="100"/>
  <c r="BC41" i="92"/>
  <c r="BK41" i="92"/>
  <c r="BG25" i="89"/>
  <c r="AY25" i="89"/>
  <c r="S25" i="89"/>
  <c r="S26" i="89"/>
  <c r="S27" i="89"/>
  <c r="S24" i="89"/>
  <c r="S22" i="89"/>
  <c r="S23" i="89"/>
  <c r="BA34" i="94"/>
  <c r="BI34" i="94"/>
  <c r="BK50" i="88"/>
  <c r="BA50" i="4"/>
  <c r="BI50" i="4"/>
  <c r="BH53" i="96"/>
  <c r="AZ53" i="96"/>
  <c r="J50" i="92"/>
  <c r="J54" i="92"/>
  <c r="J52" i="92"/>
  <c r="J49" i="92"/>
  <c r="J53" i="92"/>
  <c r="J51" i="92"/>
  <c r="BC24" i="97"/>
  <c r="BK24" i="97"/>
  <c r="S54" i="95"/>
  <c r="S51" i="95"/>
  <c r="S52" i="95"/>
  <c r="S49" i="95"/>
  <c r="S53" i="95"/>
  <c r="S50" i="95"/>
  <c r="BI40" i="105"/>
  <c r="BA40" i="105"/>
  <c r="AZ49" i="101"/>
  <c r="BH49" i="101"/>
  <c r="BH51" i="101"/>
  <c r="AZ51" i="101"/>
  <c r="BI31" i="8"/>
  <c r="BA31" i="8"/>
  <c r="BG54" i="97"/>
  <c r="AY54" i="97"/>
  <c r="AY49" i="97"/>
  <c r="BG49" i="97"/>
  <c r="BB51" i="6"/>
  <c r="BJ51" i="6"/>
  <c r="BJ49" i="6"/>
  <c r="BB49" i="6"/>
  <c r="AZ32" i="95"/>
  <c r="BH32" i="95"/>
  <c r="AZ36" i="95"/>
  <c r="BH36" i="95"/>
  <c r="BH22" i="86"/>
  <c r="AZ22" i="86"/>
  <c r="AZ23" i="86"/>
  <c r="BH23" i="86"/>
  <c r="BB50" i="95"/>
  <c r="BH44" i="96"/>
  <c r="AZ44" i="96"/>
  <c r="AZ40" i="96"/>
  <c r="BH40" i="96"/>
  <c r="BJ42" i="6"/>
  <c r="BB42" i="6"/>
  <c r="AZ50" i="93"/>
  <c r="BH50" i="93"/>
  <c r="N54" i="100"/>
  <c r="N51" i="100"/>
  <c r="N50" i="100"/>
  <c r="N49" i="100"/>
  <c r="N52" i="100"/>
  <c r="N53" i="100"/>
  <c r="K35" i="102"/>
  <c r="K33" i="102"/>
  <c r="K34" i="102"/>
  <c r="K31" i="102"/>
  <c r="K32" i="102"/>
  <c r="K36" i="102"/>
  <c r="BF33" i="99"/>
  <c r="AX33" i="99"/>
  <c r="AX35" i="103"/>
  <c r="BF35" i="103"/>
  <c r="AX31" i="103"/>
  <c r="BF31" i="103"/>
  <c r="K40" i="5"/>
  <c r="K43" i="5"/>
  <c r="K42" i="5"/>
  <c r="K44" i="5"/>
  <c r="K45" i="5"/>
  <c r="K41" i="5"/>
  <c r="G22" i="9"/>
  <c r="G23" i="9"/>
  <c r="G27" i="9"/>
  <c r="G24" i="9"/>
  <c r="G25" i="9"/>
  <c r="G26" i="9"/>
  <c r="BJ53" i="105"/>
  <c r="BB53" i="105"/>
  <c r="BG33" i="98"/>
  <c r="AY33" i="98"/>
  <c r="BB51" i="106"/>
  <c r="BJ51" i="106"/>
  <c r="G53" i="7"/>
  <c r="G50" i="7"/>
  <c r="G52" i="7"/>
  <c r="G54" i="7"/>
  <c r="G51" i="7"/>
  <c r="G49" i="7"/>
  <c r="W35" i="87"/>
  <c r="W33" i="87"/>
  <c r="W34" i="87"/>
  <c r="W31" i="87"/>
  <c r="W32" i="87"/>
  <c r="W36" i="87"/>
  <c r="BJ33" i="88"/>
  <c r="BB33" i="88"/>
  <c r="BB35" i="88"/>
  <c r="BJ35" i="88"/>
  <c r="BI24" i="8"/>
  <c r="BA24" i="8"/>
  <c r="BB49" i="95"/>
  <c r="BJ49" i="95"/>
  <c r="F53" i="93"/>
  <c r="F51" i="93"/>
  <c r="F52" i="93"/>
  <c r="F50" i="93"/>
  <c r="F49" i="93"/>
  <c r="F54" i="93"/>
  <c r="BA35" i="7"/>
  <c r="BI35" i="7"/>
  <c r="BA32" i="7"/>
  <c r="BI32" i="7"/>
  <c r="BH25" i="103"/>
  <c r="AZ25" i="103"/>
  <c r="BF22" i="94"/>
  <c r="AX22" i="94"/>
  <c r="BF23" i="94"/>
  <c r="AX23" i="94"/>
  <c r="AX26" i="96"/>
  <c r="BF26" i="96"/>
  <c r="BJ53" i="8"/>
  <c r="BB53" i="8"/>
  <c r="BJ52" i="8"/>
  <c r="BB52" i="8"/>
  <c r="G22" i="92"/>
  <c r="G27" i="92"/>
  <c r="G23" i="92"/>
  <c r="G26" i="92"/>
  <c r="G25" i="92"/>
  <c r="G24" i="92"/>
  <c r="S27" i="93"/>
  <c r="S25" i="93"/>
  <c r="S23" i="93"/>
  <c r="S22" i="93"/>
  <c r="S26" i="93"/>
  <c r="S24" i="93"/>
  <c r="BC23" i="9"/>
  <c r="BK23" i="9"/>
  <c r="BB49" i="92"/>
  <c r="BJ49" i="92"/>
  <c r="BJ54" i="92"/>
  <c r="BB54" i="92"/>
  <c r="J51" i="99"/>
  <c r="J52" i="99"/>
  <c r="J54" i="99"/>
  <c r="J53" i="99"/>
  <c r="J50" i="99"/>
  <c r="J49" i="99"/>
  <c r="F41" i="86"/>
  <c r="F40" i="86"/>
  <c r="F45" i="86"/>
  <c r="F42" i="86"/>
  <c r="F44" i="86"/>
  <c r="F43" i="86"/>
  <c r="BA49" i="5"/>
  <c r="BI49" i="5"/>
  <c r="BJ41" i="8"/>
  <c r="BB41" i="8"/>
  <c r="BC40" i="6"/>
  <c r="BK40" i="6"/>
  <c r="BF36" i="91"/>
  <c r="AX36" i="91"/>
  <c r="AX31" i="91"/>
  <c r="BF31" i="91"/>
  <c r="F54" i="4"/>
  <c r="F52" i="4"/>
  <c r="F50" i="4"/>
  <c r="F51" i="4"/>
  <c r="F49" i="4"/>
  <c r="F53" i="4"/>
  <c r="BF54" i="103"/>
  <c r="AX54" i="103"/>
  <c r="AX34" i="89"/>
  <c r="BF34" i="89"/>
  <c r="BH23" i="95"/>
  <c r="AZ23" i="95"/>
  <c r="BH22" i="95"/>
  <c r="AZ22" i="95"/>
  <c r="BB24" i="8"/>
  <c r="BJ24" i="8"/>
  <c r="BJ25" i="8"/>
  <c r="BB25" i="8"/>
  <c r="BF23" i="97"/>
  <c r="AX23" i="97"/>
  <c r="AX22" i="97"/>
  <c r="BF22" i="97"/>
  <c r="BJ34" i="104"/>
  <c r="BB34" i="104"/>
  <c r="AX50" i="87"/>
  <c r="BF50" i="87"/>
  <c r="BK41" i="102"/>
  <c r="BC41" i="102"/>
  <c r="BC52" i="108"/>
  <c r="BK52" i="108"/>
  <c r="S51" i="108"/>
  <c r="S53" i="108"/>
  <c r="S54" i="108"/>
  <c r="S50" i="108"/>
  <c r="S49" i="108"/>
  <c r="S52" i="108"/>
  <c r="AY44" i="98"/>
  <c r="BG44" i="98"/>
  <c r="BC44" i="98"/>
  <c r="BK44" i="98"/>
  <c r="BA33" i="99"/>
  <c r="BI33" i="99"/>
  <c r="BI36" i="99"/>
  <c r="BA36" i="99"/>
  <c r="N54" i="97"/>
  <c r="N52" i="97"/>
  <c r="N50" i="97"/>
  <c r="N53" i="97"/>
  <c r="N51" i="97"/>
  <c r="N49" i="97"/>
  <c r="AZ27" i="87"/>
  <c r="BH27" i="87"/>
  <c r="BH24" i="87"/>
  <c r="AZ24" i="87"/>
  <c r="BI45" i="98"/>
  <c r="BA45" i="98"/>
  <c r="BI42" i="98"/>
  <c r="BA42" i="98"/>
  <c r="W35" i="10"/>
  <c r="W36" i="10"/>
  <c r="W34" i="10"/>
  <c r="W32" i="10"/>
  <c r="W31" i="10"/>
  <c r="W33" i="10"/>
  <c r="AZ34" i="105"/>
  <c r="BH34" i="105"/>
  <c r="J33" i="107"/>
  <c r="J36" i="107"/>
  <c r="J35" i="107"/>
  <c r="J31" i="107"/>
  <c r="J32" i="107"/>
  <c r="J34" i="107"/>
  <c r="BC50" i="8"/>
  <c r="BK50" i="8"/>
  <c r="BK54" i="8"/>
  <c r="BC54" i="8"/>
  <c r="BA41" i="107"/>
  <c r="BI41" i="107"/>
  <c r="BI42" i="107"/>
  <c r="BA42" i="107"/>
  <c r="BJ49" i="97"/>
  <c r="BB49" i="97"/>
  <c r="BJ36" i="89"/>
  <c r="BB36" i="89"/>
  <c r="BB33" i="101"/>
  <c r="BJ33" i="101"/>
  <c r="BA45" i="7"/>
  <c r="BI45" i="7"/>
  <c r="BI41" i="7"/>
  <c r="BA41" i="7"/>
  <c r="BJ36" i="94"/>
  <c r="BB36" i="94"/>
  <c r="BA43" i="97"/>
  <c r="BI43" i="97"/>
  <c r="BA40" i="97"/>
  <c r="BI40" i="97"/>
  <c r="N26" i="92"/>
  <c r="N24" i="92"/>
  <c r="N27" i="92"/>
  <c r="N23" i="92"/>
  <c r="N25" i="92"/>
  <c r="N22" i="92"/>
  <c r="BF40" i="88"/>
  <c r="AX40" i="88"/>
  <c r="BA26" i="7"/>
  <c r="BI26" i="7"/>
  <c r="BI24" i="7"/>
  <c r="BA24" i="7"/>
  <c r="AX43" i="94"/>
  <c r="BF43" i="94"/>
  <c r="AX42" i="94"/>
  <c r="BF42" i="94"/>
  <c r="BF42" i="91"/>
  <c r="AX42" i="91"/>
  <c r="AX41" i="91"/>
  <c r="BF41" i="91"/>
  <c r="AZ33" i="86"/>
  <c r="BH33" i="86"/>
  <c r="AZ24" i="7"/>
  <c r="BH24" i="7"/>
  <c r="BC43" i="9"/>
  <c r="BK43" i="9"/>
  <c r="BB23" i="104"/>
  <c r="BJ23" i="104"/>
  <c r="W26" i="102"/>
  <c r="W25" i="102"/>
  <c r="W22" i="102"/>
  <c r="W27" i="102"/>
  <c r="W24" i="102"/>
  <c r="W23" i="102"/>
  <c r="AZ23" i="1"/>
  <c r="BH23" i="1"/>
  <c r="K23" i="1"/>
  <c r="K27" i="1"/>
  <c r="K26" i="1"/>
  <c r="K24" i="1"/>
  <c r="K25" i="1"/>
  <c r="K22" i="1"/>
  <c r="W53" i="86"/>
  <c r="W49" i="86"/>
  <c r="W54" i="86"/>
  <c r="W51" i="86"/>
  <c r="W52" i="86"/>
  <c r="W50" i="86"/>
  <c r="BI49" i="98"/>
  <c r="BA49" i="98"/>
  <c r="BI51" i="98"/>
  <c r="BA51" i="98"/>
  <c r="N33" i="107"/>
  <c r="N34" i="107"/>
  <c r="N32" i="107"/>
  <c r="N36" i="107"/>
  <c r="N35" i="107"/>
  <c r="N31" i="107"/>
  <c r="BJ26" i="89"/>
  <c r="BB26" i="89"/>
  <c r="BB25" i="89"/>
  <c r="BJ25" i="89"/>
  <c r="BB25" i="101"/>
  <c r="BJ25" i="101"/>
  <c r="BH44" i="103"/>
  <c r="AZ44" i="103"/>
  <c r="BF52" i="96"/>
  <c r="AX52" i="96"/>
  <c r="BF51" i="96"/>
  <c r="AX51" i="96"/>
  <c r="BJ42" i="94"/>
  <c r="BB42" i="94"/>
  <c r="BA24" i="97"/>
  <c r="BI24" i="97"/>
  <c r="BA27" i="97"/>
  <c r="BI27" i="97"/>
  <c r="BK26" i="102"/>
  <c r="BC26" i="102"/>
  <c r="BK22" i="102"/>
  <c r="BC22" i="102"/>
  <c r="S31" i="100"/>
  <c r="S36" i="100"/>
  <c r="S34" i="100"/>
  <c r="S35" i="100"/>
  <c r="S32" i="100"/>
  <c r="S33" i="100"/>
  <c r="G26" i="4"/>
  <c r="G25" i="4"/>
  <c r="G27" i="4"/>
  <c r="G22" i="4"/>
  <c r="G23" i="4"/>
  <c r="G24" i="4"/>
  <c r="BI45" i="101"/>
  <c r="BA45" i="101"/>
  <c r="BK25" i="104"/>
  <c r="BC25" i="104"/>
  <c r="R26" i="104"/>
  <c r="R22" i="104"/>
  <c r="R25" i="104"/>
  <c r="R27" i="104"/>
  <c r="R24" i="104"/>
  <c r="R23" i="104"/>
  <c r="J23" i="87"/>
  <c r="J27" i="87"/>
  <c r="J25" i="87"/>
  <c r="J26" i="87"/>
  <c r="J24" i="87"/>
  <c r="J22" i="87"/>
  <c r="BH43" i="102"/>
  <c r="AZ43" i="102"/>
  <c r="AX25" i="8"/>
  <c r="BF25" i="8"/>
  <c r="BA31" i="85"/>
  <c r="BI31" i="85"/>
  <c r="BC31" i="85"/>
  <c r="BK31" i="85"/>
  <c r="BI33" i="6"/>
  <c r="BA33" i="6"/>
  <c r="BI34" i="6"/>
  <c r="BA34" i="6"/>
  <c r="BK50" i="107"/>
  <c r="BC50" i="107"/>
  <c r="AX32" i="96"/>
  <c r="BF32" i="96"/>
  <c r="J43" i="103"/>
  <c r="J45" i="103"/>
  <c r="J40" i="103"/>
  <c r="J44" i="103"/>
  <c r="J41" i="103"/>
  <c r="J42" i="103"/>
  <c r="K22" i="100"/>
  <c r="K26" i="100"/>
  <c r="K25" i="100"/>
  <c r="K24" i="100"/>
  <c r="K23" i="100"/>
  <c r="K27" i="100"/>
  <c r="AZ31" i="7"/>
  <c r="BH31" i="7"/>
  <c r="BJ31" i="106"/>
  <c r="BB31" i="106"/>
  <c r="G31" i="106"/>
  <c r="G35" i="106"/>
  <c r="G32" i="106"/>
  <c r="G36" i="106"/>
  <c r="G34" i="106"/>
  <c r="G33" i="106"/>
  <c r="N45" i="92"/>
  <c r="N41" i="92"/>
  <c r="N44" i="92"/>
  <c r="N43" i="92"/>
  <c r="N40" i="92"/>
  <c r="N42" i="92"/>
  <c r="BG25" i="97"/>
  <c r="AY25" i="97"/>
  <c r="BK22" i="92"/>
  <c r="BC22" i="92"/>
  <c r="BC51" i="10"/>
  <c r="BK51" i="10"/>
  <c r="BC50" i="10"/>
  <c r="BK50" i="10"/>
  <c r="BI52" i="107"/>
  <c r="BA52" i="107"/>
  <c r="BA53" i="107"/>
  <c r="BI53" i="107"/>
  <c r="AZ34" i="93"/>
  <c r="BJ50" i="106"/>
  <c r="BB50" i="106"/>
  <c r="BH54" i="104"/>
  <c r="AZ54" i="104"/>
  <c r="G49" i="107"/>
  <c r="G52" i="107"/>
  <c r="G51" i="107"/>
  <c r="G50" i="107"/>
  <c r="G54" i="107"/>
  <c r="G53" i="107"/>
  <c r="W31" i="86"/>
  <c r="W36" i="86"/>
  <c r="W34" i="86"/>
  <c r="W35" i="86"/>
  <c r="W32" i="86"/>
  <c r="W33" i="86"/>
  <c r="BC33" i="94"/>
  <c r="BI54" i="99"/>
  <c r="BA54" i="99"/>
  <c r="BC40" i="108"/>
  <c r="BK40" i="108"/>
  <c r="BJ32" i="95"/>
  <c r="O42" i="9"/>
  <c r="O44" i="9"/>
  <c r="O45" i="9"/>
  <c r="O40" i="9"/>
  <c r="O41" i="9"/>
  <c r="O43" i="9"/>
  <c r="BI35" i="103"/>
  <c r="BA35" i="103"/>
  <c r="BF24" i="99"/>
  <c r="AX24" i="99"/>
  <c r="AX23" i="99"/>
  <c r="BF23" i="99"/>
  <c r="AZ40" i="4"/>
  <c r="BH40" i="4"/>
  <c r="AZ36" i="104"/>
  <c r="BH36" i="104"/>
  <c r="BH33" i="104"/>
  <c r="AZ33" i="104"/>
  <c r="BF32" i="87"/>
  <c r="AX32" i="87"/>
  <c r="J36" i="87"/>
  <c r="J32" i="87"/>
  <c r="J33" i="87"/>
  <c r="J35" i="87"/>
  <c r="J31" i="87"/>
  <c r="J34" i="87"/>
  <c r="AZ41" i="5"/>
  <c r="BH41" i="5"/>
  <c r="BJ23" i="1"/>
  <c r="R42" i="108"/>
  <c r="R45" i="108"/>
  <c r="R40" i="108"/>
  <c r="R41" i="108"/>
  <c r="R44" i="108"/>
  <c r="R43" i="108"/>
  <c r="BH54" i="86"/>
  <c r="AZ54" i="86"/>
  <c r="BC52" i="86"/>
  <c r="BK52" i="86"/>
  <c r="BC42" i="10"/>
  <c r="BK42" i="10"/>
  <c r="BK41" i="10"/>
  <c r="BC41" i="10"/>
  <c r="AX35" i="98"/>
  <c r="BF35" i="98"/>
  <c r="V35" i="98"/>
  <c r="V33" i="98"/>
  <c r="V36" i="98"/>
  <c r="V34" i="98"/>
  <c r="V32" i="98"/>
  <c r="V31" i="98"/>
  <c r="BG23" i="10"/>
  <c r="AY23" i="10"/>
  <c r="BB49" i="5"/>
  <c r="BC40" i="85"/>
  <c r="BK40" i="85"/>
  <c r="AZ41" i="85"/>
  <c r="BH41" i="85"/>
  <c r="BH45" i="85"/>
  <c r="AZ45" i="85"/>
  <c r="W53" i="10"/>
  <c r="W54" i="10"/>
  <c r="W50" i="10"/>
  <c r="W49" i="10"/>
  <c r="W51" i="10"/>
  <c r="W52" i="10"/>
  <c r="BK41" i="107"/>
  <c r="BC41" i="107"/>
  <c r="K25" i="101"/>
  <c r="K23" i="101"/>
  <c r="K26" i="101"/>
  <c r="K24" i="101"/>
  <c r="K27" i="101"/>
  <c r="K22" i="101"/>
  <c r="BJ31" i="92"/>
  <c r="BB31" i="92"/>
  <c r="BJ35" i="92"/>
  <c r="BB35" i="92"/>
  <c r="BG31" i="8"/>
  <c r="AY31" i="8"/>
  <c r="BG36" i="8"/>
  <c r="AY36" i="8"/>
  <c r="BC51" i="99"/>
  <c r="BC52" i="95"/>
  <c r="BI50" i="102"/>
  <c r="BA50" i="102"/>
  <c r="AX51" i="99"/>
  <c r="BF51" i="99"/>
  <c r="AZ45" i="104"/>
  <c r="BH45" i="104"/>
  <c r="O45" i="91"/>
  <c r="O42" i="91"/>
  <c r="O43" i="91"/>
  <c r="O41" i="91"/>
  <c r="O40" i="91"/>
  <c r="O44" i="91"/>
  <c r="BA41" i="6"/>
  <c r="BI41" i="6"/>
  <c r="BI31" i="105"/>
  <c r="BA31" i="105"/>
  <c r="BJ22" i="106"/>
  <c r="BB22" i="106"/>
  <c r="K22" i="105"/>
  <c r="K27" i="105"/>
  <c r="K24" i="105"/>
  <c r="K25" i="105"/>
  <c r="K26" i="105"/>
  <c r="K23" i="105"/>
  <c r="BB43" i="101"/>
  <c r="BJ43" i="101"/>
  <c r="BB53" i="107"/>
  <c r="BJ53" i="107"/>
  <c r="BB43" i="85"/>
  <c r="BJ43" i="85"/>
  <c r="J23" i="93"/>
  <c r="J27" i="93"/>
  <c r="J26" i="93"/>
  <c r="J24" i="93"/>
  <c r="J25" i="93"/>
  <c r="J22" i="93"/>
  <c r="AY49" i="90"/>
  <c r="BG49" i="90"/>
  <c r="G54" i="9"/>
  <c r="G51" i="9"/>
  <c r="G53" i="9"/>
  <c r="G50" i="9"/>
  <c r="G52" i="9"/>
  <c r="G49" i="9"/>
  <c r="BK41" i="86"/>
  <c r="BC41" i="86"/>
  <c r="BH24" i="5"/>
  <c r="AZ24" i="5"/>
  <c r="BG31" i="6"/>
  <c r="AY31" i="6"/>
  <c r="N25" i="99"/>
  <c r="N27" i="99"/>
  <c r="N23" i="99"/>
  <c r="N22" i="99"/>
  <c r="N24" i="99"/>
  <c r="N26" i="99"/>
  <c r="BF32" i="8"/>
  <c r="AX32" i="8"/>
  <c r="BJ49" i="96"/>
  <c r="BB49" i="96"/>
  <c r="BK51" i="98"/>
  <c r="BC51" i="98"/>
  <c r="BH33" i="87"/>
  <c r="AZ33" i="87"/>
  <c r="BI24" i="6"/>
  <c r="BA24" i="6"/>
  <c r="BJ24" i="92"/>
  <c r="BB24" i="92"/>
  <c r="W27" i="87"/>
  <c r="W24" i="87"/>
  <c r="W22" i="87"/>
  <c r="W26" i="87"/>
  <c r="W23" i="87"/>
  <c r="W25" i="87"/>
  <c r="BJ44" i="97"/>
  <c r="BB44" i="97"/>
  <c r="F32" i="93"/>
  <c r="F33" i="93"/>
  <c r="F36" i="93"/>
  <c r="F31" i="93"/>
  <c r="F35" i="93"/>
  <c r="F34" i="93"/>
  <c r="BJ49" i="101"/>
  <c r="BB49" i="101"/>
  <c r="AX50" i="91"/>
  <c r="BF50" i="91"/>
  <c r="BK40" i="101"/>
  <c r="BC40" i="101"/>
  <c r="W43" i="102"/>
  <c r="W44" i="102"/>
  <c r="W42" i="102"/>
  <c r="W45" i="102"/>
  <c r="W41" i="102"/>
  <c r="W40" i="102"/>
  <c r="AX41" i="103"/>
  <c r="BF41" i="103"/>
  <c r="K45" i="106"/>
  <c r="K44" i="106"/>
  <c r="K41" i="106"/>
  <c r="K43" i="106"/>
  <c r="K40" i="106"/>
  <c r="K42" i="106"/>
  <c r="BC32" i="100"/>
  <c r="BK32" i="100"/>
  <c r="BF49" i="97"/>
  <c r="AX49" i="97"/>
  <c r="AZ49" i="5"/>
  <c r="BH49" i="5"/>
  <c r="BI54" i="94"/>
  <c r="BA54" i="94"/>
  <c r="K49" i="9"/>
  <c r="K51" i="9"/>
  <c r="K50" i="9"/>
  <c r="K52" i="9"/>
  <c r="K53" i="9"/>
  <c r="K54" i="9"/>
  <c r="BH43" i="7"/>
  <c r="AZ43" i="7"/>
  <c r="V22" i="86"/>
  <c r="V23" i="86"/>
  <c r="V27" i="86"/>
  <c r="V26" i="86"/>
  <c r="V24" i="86"/>
  <c r="V25" i="86"/>
  <c r="V36" i="7"/>
  <c r="V35" i="7"/>
  <c r="V32" i="7"/>
  <c r="V34" i="7"/>
  <c r="V31" i="7"/>
  <c r="V33" i="7"/>
  <c r="BB40" i="96"/>
  <c r="BJ40" i="96"/>
  <c r="BH24" i="96"/>
  <c r="AZ24" i="96"/>
  <c r="BI51" i="117"/>
  <c r="BA51" i="117"/>
  <c r="AY49" i="10"/>
  <c r="BG49" i="10"/>
  <c r="BG33" i="91"/>
  <c r="AY33" i="91"/>
  <c r="BA49" i="6"/>
  <c r="BI49" i="6"/>
  <c r="O45" i="107"/>
  <c r="O43" i="107"/>
  <c r="O42" i="107"/>
  <c r="O40" i="107"/>
  <c r="O41" i="107"/>
  <c r="O44" i="107"/>
  <c r="BK42" i="8"/>
  <c r="BC42" i="8"/>
  <c r="K27" i="99"/>
  <c r="K24" i="99"/>
  <c r="K26" i="99"/>
  <c r="K25" i="99"/>
  <c r="K22" i="99"/>
  <c r="K23" i="99"/>
  <c r="F42" i="5"/>
  <c r="F43" i="5"/>
  <c r="F41" i="5"/>
  <c r="F45" i="5"/>
  <c r="F40" i="5"/>
  <c r="F44" i="5"/>
  <c r="BJ27" i="97"/>
  <c r="BB27" i="97"/>
  <c r="AZ31" i="101"/>
  <c r="BH31" i="101"/>
  <c r="BB53" i="88"/>
  <c r="BJ53" i="88"/>
  <c r="BB34" i="91"/>
  <c r="BJ34" i="91"/>
  <c r="BI43" i="8"/>
  <c r="BA43" i="8"/>
  <c r="BJ50" i="85"/>
  <c r="BB50" i="85"/>
  <c r="BB52" i="90"/>
  <c r="BJ52" i="90"/>
  <c r="AX24" i="103"/>
  <c r="BF24" i="103"/>
  <c r="BB34" i="96"/>
  <c r="BJ34" i="96"/>
  <c r="AY43" i="10"/>
  <c r="BG43" i="10"/>
  <c r="AZ25" i="105"/>
  <c r="BH25" i="105"/>
  <c r="BC41" i="88"/>
  <c r="BK41" i="88"/>
  <c r="BJ35" i="6"/>
  <c r="BB35" i="6"/>
  <c r="BC23" i="101"/>
  <c r="BK23" i="101"/>
  <c r="BK24" i="89"/>
  <c r="BC24" i="89"/>
  <c r="BC27" i="100"/>
  <c r="BK27" i="100"/>
  <c r="AZ33" i="5"/>
  <c r="BH33" i="5"/>
  <c r="AX54" i="8"/>
  <c r="BF54" i="8"/>
  <c r="BB51" i="9"/>
  <c r="BJ51" i="9"/>
  <c r="BK22" i="8"/>
  <c r="BC22" i="8"/>
  <c r="BH43" i="101"/>
  <c r="AZ43" i="101"/>
  <c r="BI51" i="8"/>
  <c r="BA51" i="8"/>
  <c r="N36" i="92"/>
  <c r="N34" i="92"/>
  <c r="N33" i="92"/>
  <c r="N32" i="92"/>
  <c r="N31" i="92"/>
  <c r="N35" i="92"/>
  <c r="BC50" i="105"/>
  <c r="BK50" i="105"/>
  <c r="BJ54" i="100"/>
  <c r="BB54" i="100"/>
  <c r="AY41" i="8"/>
  <c r="BG41" i="8"/>
  <c r="BK52" i="101"/>
  <c r="BC52" i="101"/>
  <c r="BA31" i="102"/>
  <c r="BI31" i="102"/>
  <c r="BK52" i="100"/>
  <c r="BC52" i="100"/>
  <c r="J32" i="86"/>
  <c r="J35" i="86"/>
  <c r="J34" i="86"/>
  <c r="J31" i="86"/>
  <c r="J33" i="86"/>
  <c r="J36" i="86"/>
  <c r="BA33" i="106"/>
  <c r="BI33" i="106"/>
  <c r="BC24" i="98"/>
  <c r="BK24" i="98"/>
  <c r="AZ33" i="96"/>
  <c r="BH33" i="96"/>
  <c r="BB35" i="9"/>
  <c r="BJ35" i="9"/>
  <c r="BG31" i="10"/>
  <c r="AY31" i="10"/>
  <c r="G52" i="100"/>
  <c r="G49" i="100"/>
  <c r="G54" i="100"/>
  <c r="G50" i="100"/>
  <c r="G51" i="100"/>
  <c r="G53" i="100"/>
  <c r="F34" i="105"/>
  <c r="F31" i="105"/>
  <c r="F35" i="105"/>
  <c r="F33" i="105"/>
  <c r="F32" i="105"/>
  <c r="F36" i="105"/>
  <c r="BA24" i="98"/>
  <c r="BI24" i="98"/>
  <c r="BH41" i="105"/>
  <c r="AZ41" i="105"/>
  <c r="R45" i="88"/>
  <c r="R40" i="88"/>
  <c r="R43" i="88"/>
  <c r="R42" i="88"/>
  <c r="R41" i="88"/>
  <c r="R44" i="88"/>
  <c r="BC22" i="7"/>
  <c r="BK22" i="7"/>
  <c r="F27" i="104"/>
  <c r="F23" i="104"/>
  <c r="F25" i="104"/>
  <c r="F24" i="104"/>
  <c r="F26" i="104"/>
  <c r="F22" i="104"/>
  <c r="BH24" i="101"/>
  <c r="AZ24" i="101"/>
  <c r="G35" i="95"/>
  <c r="G31" i="95"/>
  <c r="G33" i="95"/>
  <c r="G34" i="95"/>
  <c r="G32" i="95"/>
  <c r="G36" i="95"/>
  <c r="BH40" i="93"/>
  <c r="AZ40" i="93"/>
  <c r="AX33" i="88"/>
  <c r="BF33" i="88"/>
  <c r="BJ36" i="107"/>
  <c r="BB36" i="107"/>
  <c r="BJ25" i="94"/>
  <c r="BB25" i="94"/>
  <c r="BB23" i="6"/>
  <c r="BJ23" i="6"/>
  <c r="BB32" i="104"/>
  <c r="BJ32" i="104"/>
  <c r="BI27" i="102"/>
  <c r="BA27" i="102"/>
  <c r="BF43" i="99"/>
  <c r="AX43" i="99"/>
  <c r="BI53" i="92"/>
  <c r="BA53" i="92"/>
  <c r="K23" i="106"/>
  <c r="K25" i="106"/>
  <c r="K22" i="106"/>
  <c r="K26" i="106"/>
  <c r="K27" i="106"/>
  <c r="K24" i="106"/>
  <c r="J44" i="1"/>
  <c r="J43" i="1"/>
  <c r="J41" i="1"/>
  <c r="J42" i="1"/>
  <c r="J45" i="1"/>
  <c r="J40" i="1"/>
  <c r="BJ35" i="105"/>
  <c r="BB35" i="105"/>
  <c r="BC33" i="102"/>
  <c r="BK33" i="102"/>
  <c r="BH40" i="86"/>
  <c r="AZ40" i="86"/>
  <c r="BK34" i="93"/>
  <c r="BC34" i="93"/>
  <c r="BH26" i="102"/>
  <c r="AZ26" i="102"/>
  <c r="BF43" i="8"/>
  <c r="AX43" i="8"/>
  <c r="BC34" i="10"/>
  <c r="BK34" i="10"/>
  <c r="AY42" i="117"/>
  <c r="BG42" i="117"/>
  <c r="O40" i="117"/>
  <c r="O41" i="117"/>
  <c r="O42" i="117"/>
  <c r="O43" i="117"/>
  <c r="O45" i="117"/>
  <c r="O44" i="117"/>
  <c r="BJ40" i="9"/>
  <c r="BB40" i="9"/>
  <c r="BH50" i="87"/>
  <c r="AZ50" i="87"/>
  <c r="F31" i="108"/>
  <c r="F32" i="108"/>
  <c r="F36" i="108"/>
  <c r="F35" i="108"/>
  <c r="F33" i="108"/>
  <c r="F34" i="108"/>
  <c r="AY51" i="94"/>
  <c r="BG51" i="94"/>
  <c r="BC31" i="5"/>
  <c r="BK31" i="5"/>
  <c r="BI26" i="105"/>
  <c r="BA26" i="105"/>
  <c r="S54" i="91"/>
  <c r="S52" i="91"/>
  <c r="S51" i="91"/>
  <c r="S53" i="91"/>
  <c r="S50" i="91"/>
  <c r="S49" i="91"/>
  <c r="AY42" i="97"/>
  <c r="BG42" i="97"/>
  <c r="BF26" i="88"/>
  <c r="AX26" i="88"/>
  <c r="AX51" i="94"/>
  <c r="BF51" i="94"/>
  <c r="BF27" i="91"/>
  <c r="AX27" i="91"/>
  <c r="BI54" i="101"/>
  <c r="BA54" i="101"/>
  <c r="AX41" i="97"/>
  <c r="BF41" i="97"/>
  <c r="BF43" i="97"/>
  <c r="AX43" i="97"/>
  <c r="BB45" i="105"/>
  <c r="BJ45" i="105"/>
  <c r="BG53" i="6"/>
  <c r="AY53" i="6"/>
  <c r="BA42" i="99"/>
  <c r="BI42" i="99"/>
  <c r="BH40" i="87"/>
  <c r="AZ40" i="87"/>
  <c r="BI22" i="92"/>
  <c r="BA22" i="92"/>
  <c r="AY42" i="89"/>
  <c r="BG42" i="89"/>
  <c r="BH54" i="102"/>
  <c r="AZ54" i="102"/>
  <c r="BI33" i="98"/>
  <c r="BA33" i="98"/>
  <c r="BK41" i="93"/>
  <c r="BC41" i="93"/>
  <c r="N34" i="100"/>
  <c r="N36" i="100"/>
  <c r="N33" i="100"/>
  <c r="N31" i="100"/>
  <c r="N32" i="100"/>
  <c r="N35" i="100"/>
  <c r="BK31" i="90"/>
  <c r="BC31" i="90"/>
  <c r="BC33" i="108"/>
  <c r="BK33" i="108"/>
  <c r="N35" i="108"/>
  <c r="N31" i="108"/>
  <c r="N36" i="108"/>
  <c r="N33" i="108"/>
  <c r="N32" i="108"/>
  <c r="N34" i="108"/>
  <c r="BJ31" i="8"/>
  <c r="BB31" i="8"/>
  <c r="AX34" i="97"/>
  <c r="BF34" i="97"/>
  <c r="K53" i="86"/>
  <c r="K50" i="86"/>
  <c r="K52" i="86"/>
  <c r="K49" i="86"/>
  <c r="K54" i="86"/>
  <c r="K51" i="86"/>
  <c r="BA26" i="94"/>
  <c r="BI26" i="94"/>
  <c r="F44" i="100"/>
  <c r="F43" i="100"/>
  <c r="F40" i="100"/>
  <c r="F41" i="100"/>
  <c r="F45" i="100"/>
  <c r="F42" i="100"/>
  <c r="BH23" i="85"/>
  <c r="AZ23" i="85"/>
  <c r="R26" i="88"/>
  <c r="R22" i="88"/>
  <c r="R24" i="88"/>
  <c r="R23" i="88"/>
  <c r="R25" i="88"/>
  <c r="R27" i="88"/>
  <c r="BC35" i="8"/>
  <c r="BK35" i="8"/>
  <c r="G34" i="7"/>
  <c r="G31" i="7"/>
  <c r="G35" i="7"/>
  <c r="G33" i="7"/>
  <c r="G32" i="7"/>
  <c r="G36" i="7"/>
  <c r="BK31" i="104"/>
  <c r="BC31" i="104"/>
  <c r="BJ36" i="85"/>
  <c r="BB36" i="85"/>
  <c r="BI49" i="97"/>
  <c r="BA49" i="97"/>
  <c r="K36" i="1"/>
  <c r="K35" i="1"/>
  <c r="K31" i="1"/>
  <c r="K33" i="1"/>
  <c r="K32" i="1"/>
  <c r="K34" i="1"/>
  <c r="AZ51" i="95"/>
  <c r="BH51" i="95"/>
  <c r="AZ51" i="105"/>
  <c r="BH51" i="105"/>
  <c r="J31" i="99"/>
  <c r="J35" i="99"/>
  <c r="J34" i="99"/>
  <c r="J36" i="99"/>
  <c r="J33" i="99"/>
  <c r="J32" i="99"/>
  <c r="BK22" i="5"/>
  <c r="BC22" i="5"/>
  <c r="BI51" i="7"/>
  <c r="BA51" i="7"/>
  <c r="BB42" i="88"/>
  <c r="BJ42" i="88"/>
  <c r="BI41" i="102"/>
  <c r="BA41" i="102"/>
  <c r="BI44" i="92"/>
  <c r="BA44" i="92"/>
  <c r="AY53" i="108"/>
  <c r="BG53" i="108"/>
  <c r="R53" i="104"/>
  <c r="R52" i="104"/>
  <c r="R54" i="104"/>
  <c r="R49" i="104"/>
  <c r="R50" i="104"/>
  <c r="R51" i="104"/>
  <c r="BJ27" i="105"/>
  <c r="BB27" i="105"/>
  <c r="BC25" i="108"/>
  <c r="BK25" i="108"/>
  <c r="BG43" i="6"/>
  <c r="AY43" i="6"/>
  <c r="AZ50" i="7"/>
  <c r="BH50" i="7"/>
  <c r="AZ41" i="4"/>
  <c r="BH41" i="4"/>
  <c r="BK40" i="4"/>
  <c r="BC40" i="4"/>
  <c r="BF26" i="98"/>
  <c r="AX26" i="98"/>
  <c r="BB25" i="9"/>
  <c r="BJ25" i="9"/>
  <c r="BC33" i="97"/>
  <c r="BK33" i="97"/>
  <c r="BG22" i="85"/>
  <c r="AY22" i="85"/>
  <c r="BA52" i="103"/>
  <c r="BI52" i="103"/>
  <c r="W43" i="10"/>
  <c r="W41" i="10"/>
  <c r="W42" i="10"/>
  <c r="W44" i="10"/>
  <c r="W40" i="10"/>
  <c r="W45" i="10"/>
  <c r="R23" i="95"/>
  <c r="R25" i="95"/>
  <c r="R26" i="95"/>
  <c r="R24" i="95"/>
  <c r="R22" i="95"/>
  <c r="R27" i="95"/>
  <c r="BB22" i="88"/>
  <c r="BJ22" i="88"/>
  <c r="BJ24" i="100"/>
  <c r="BB24" i="100"/>
  <c r="BJ26" i="85"/>
  <c r="BB26" i="85"/>
  <c r="BK50" i="103"/>
  <c r="BC50" i="103"/>
  <c r="J50" i="103"/>
  <c r="J54" i="103"/>
  <c r="J51" i="103"/>
  <c r="J49" i="103"/>
  <c r="J53" i="103"/>
  <c r="J52" i="103"/>
  <c r="BK27" i="10"/>
  <c r="BC27" i="10"/>
  <c r="AZ51" i="103"/>
  <c r="BH51" i="103"/>
  <c r="BH24" i="104"/>
  <c r="AZ24" i="104"/>
  <c r="BG31" i="108"/>
  <c r="AY31" i="108"/>
  <c r="BI50" i="5"/>
  <c r="BA25" i="99"/>
  <c r="BI25" i="99"/>
  <c r="J25" i="95"/>
  <c r="J24" i="95"/>
  <c r="J26" i="95"/>
  <c r="J22" i="95"/>
  <c r="J23" i="95"/>
  <c r="J27" i="95"/>
  <c r="F43" i="104"/>
  <c r="F45" i="104"/>
  <c r="F42" i="104"/>
  <c r="F44" i="104"/>
  <c r="F41" i="104"/>
  <c r="F40" i="104"/>
  <c r="K27" i="96"/>
  <c r="K26" i="96"/>
  <c r="K25" i="96"/>
  <c r="K23" i="96"/>
  <c r="K24" i="96"/>
  <c r="K22" i="96"/>
  <c r="N36" i="117"/>
  <c r="N35" i="117"/>
  <c r="N31" i="117"/>
  <c r="N32" i="117"/>
  <c r="N33" i="117"/>
  <c r="N34" i="117"/>
  <c r="F52" i="108"/>
  <c r="F49" i="108"/>
  <c r="F53" i="108"/>
  <c r="F50" i="108"/>
  <c r="F54" i="108"/>
  <c r="F51" i="108"/>
  <c r="BC43" i="91"/>
  <c r="BK43" i="91"/>
  <c r="S53" i="89"/>
  <c r="S52" i="89"/>
  <c r="S54" i="89"/>
  <c r="S50" i="89"/>
  <c r="S51" i="89"/>
  <c r="S49" i="89"/>
  <c r="BK34" i="108"/>
  <c r="BC34" i="108"/>
  <c r="BK34" i="86"/>
  <c r="BC34" i="86"/>
  <c r="J45" i="92"/>
  <c r="J43" i="92"/>
  <c r="J40" i="92"/>
  <c r="J42" i="92"/>
  <c r="J41" i="92"/>
  <c r="J44" i="92"/>
  <c r="BG45" i="91"/>
  <c r="AY45" i="91"/>
  <c r="S41" i="95"/>
  <c r="S45" i="95"/>
  <c r="S44" i="95"/>
  <c r="S42" i="95"/>
  <c r="S40" i="95"/>
  <c r="S43" i="95"/>
  <c r="BF53" i="88"/>
  <c r="AX53" i="88"/>
  <c r="BJ25" i="107"/>
  <c r="BB25" i="107"/>
  <c r="AZ35" i="103"/>
  <c r="BH35" i="103"/>
  <c r="BB33" i="91"/>
  <c r="BJ33" i="91"/>
  <c r="BI26" i="107"/>
  <c r="BA26" i="107"/>
  <c r="BF43" i="96"/>
  <c r="AX43" i="96"/>
  <c r="BI35" i="97"/>
  <c r="BA35" i="97"/>
  <c r="BC53" i="102"/>
  <c r="BK53" i="102"/>
  <c r="N33" i="99"/>
  <c r="N31" i="99"/>
  <c r="N36" i="99"/>
  <c r="N35" i="99"/>
  <c r="N32" i="99"/>
  <c r="N34" i="99"/>
  <c r="BK53" i="7"/>
  <c r="BC53" i="7"/>
  <c r="BC32" i="96"/>
  <c r="BK32" i="96"/>
  <c r="O27" i="117"/>
  <c r="O23" i="117"/>
  <c r="O24" i="117"/>
  <c r="O22" i="117"/>
  <c r="O25" i="117"/>
  <c r="O26" i="117"/>
  <c r="BK43" i="92"/>
  <c r="BC43" i="92"/>
  <c r="BA36" i="94"/>
  <c r="BI36" i="94"/>
  <c r="BH54" i="96"/>
  <c r="AZ54" i="96"/>
  <c r="BI42" i="105"/>
  <c r="BA42" i="105"/>
  <c r="BA36" i="8"/>
  <c r="BI36" i="8"/>
  <c r="BG50" i="97"/>
  <c r="AY50" i="97"/>
  <c r="BJ24" i="91"/>
  <c r="BB24" i="91"/>
  <c r="AZ24" i="86"/>
  <c r="BH24" i="86"/>
  <c r="BJ41" i="6"/>
  <c r="BB41" i="6"/>
  <c r="AZ23" i="88"/>
  <c r="BH23" i="88"/>
  <c r="N22" i="10"/>
  <c r="N23" i="10"/>
  <c r="N24" i="10"/>
  <c r="N25" i="10"/>
  <c r="N27" i="10"/>
  <c r="N26" i="10"/>
  <c r="J49" i="93"/>
  <c r="J52" i="93"/>
  <c r="J51" i="93"/>
  <c r="J53" i="93"/>
  <c r="J50" i="93"/>
  <c r="J54" i="93"/>
  <c r="AX35" i="99"/>
  <c r="BF35" i="99"/>
  <c r="J42" i="5"/>
  <c r="J43" i="5"/>
  <c r="J40" i="5"/>
  <c r="J44" i="5"/>
  <c r="J41" i="5"/>
  <c r="J45" i="5"/>
  <c r="BB49" i="105"/>
  <c r="BJ49" i="105"/>
  <c r="BK50" i="99"/>
  <c r="BC50" i="99"/>
  <c r="BB42" i="106"/>
  <c r="BI27" i="8"/>
  <c r="BA27" i="8"/>
  <c r="F53" i="95"/>
  <c r="F50" i="95"/>
  <c r="F49" i="95"/>
  <c r="F54" i="95"/>
  <c r="F51" i="95"/>
  <c r="F52" i="95"/>
  <c r="BA36" i="7"/>
  <c r="BI36" i="7"/>
  <c r="AZ22" i="103"/>
  <c r="BH22" i="103"/>
  <c r="AX23" i="96"/>
  <c r="BF23" i="96"/>
  <c r="BH40" i="6"/>
  <c r="AZ40" i="6"/>
  <c r="J27" i="9"/>
  <c r="J26" i="9"/>
  <c r="J23" i="9"/>
  <c r="J24" i="9"/>
  <c r="J22" i="9"/>
  <c r="J25" i="9"/>
  <c r="N31" i="94"/>
  <c r="N34" i="94"/>
  <c r="N36" i="94"/>
  <c r="N33" i="94"/>
  <c r="N35" i="94"/>
  <c r="N32" i="94"/>
  <c r="BB50" i="99"/>
  <c r="BJ50" i="99"/>
  <c r="J36" i="88"/>
  <c r="J32" i="88"/>
  <c r="J33" i="88"/>
  <c r="J34" i="88"/>
  <c r="J35" i="88"/>
  <c r="J31" i="88"/>
  <c r="AX26" i="102"/>
  <c r="BF26" i="102"/>
  <c r="BF33" i="91"/>
  <c r="AX33" i="91"/>
  <c r="BH49" i="4"/>
  <c r="AZ49" i="4"/>
  <c r="BF53" i="103"/>
  <c r="AX53" i="103"/>
  <c r="BF26" i="97"/>
  <c r="AX26" i="97"/>
  <c r="R31" i="104"/>
  <c r="R33" i="104"/>
  <c r="R35" i="104"/>
  <c r="R34" i="104"/>
  <c r="R36" i="104"/>
  <c r="R32" i="104"/>
  <c r="J52" i="87"/>
  <c r="J50" i="87"/>
  <c r="J53" i="87"/>
  <c r="J54" i="87"/>
  <c r="J49" i="87"/>
  <c r="J51" i="87"/>
  <c r="BC44" i="102"/>
  <c r="BK44" i="102"/>
  <c r="BH23" i="4"/>
  <c r="AZ23" i="4"/>
  <c r="R43" i="86"/>
  <c r="R44" i="86"/>
  <c r="R41" i="86"/>
  <c r="R42" i="86"/>
  <c r="R40" i="86"/>
  <c r="R45" i="86"/>
  <c r="W44" i="98"/>
  <c r="W42" i="98"/>
  <c r="W45" i="98"/>
  <c r="W40" i="98"/>
  <c r="W41" i="98"/>
  <c r="W43" i="98"/>
  <c r="J32" i="92"/>
  <c r="J34" i="92"/>
  <c r="J31" i="92"/>
  <c r="J35" i="92"/>
  <c r="J36" i="92"/>
  <c r="J33" i="92"/>
  <c r="O50" i="97"/>
  <c r="O53" i="97"/>
  <c r="O54" i="97"/>
  <c r="O49" i="97"/>
  <c r="O51" i="97"/>
  <c r="O52" i="97"/>
  <c r="BA41" i="98"/>
  <c r="BI41" i="98"/>
  <c r="AZ36" i="105"/>
  <c r="BH36" i="105"/>
  <c r="R36" i="95"/>
  <c r="R33" i="95"/>
  <c r="R31" i="95"/>
  <c r="R32" i="95"/>
  <c r="R35" i="95"/>
  <c r="R34" i="95"/>
  <c r="K44" i="101"/>
  <c r="K42" i="101"/>
  <c r="K40" i="101"/>
  <c r="K45" i="101"/>
  <c r="K41" i="101"/>
  <c r="K43" i="101"/>
  <c r="BB52" i="97"/>
  <c r="BJ52" i="97"/>
  <c r="BB33" i="89"/>
  <c r="BJ33" i="89"/>
  <c r="BJ35" i="101"/>
  <c r="BB35" i="101"/>
  <c r="BI42" i="97"/>
  <c r="BA42" i="97"/>
  <c r="AX45" i="88"/>
  <c r="BF45" i="88"/>
  <c r="BA27" i="7"/>
  <c r="BI27" i="7"/>
  <c r="AZ32" i="86"/>
  <c r="BH32" i="86"/>
  <c r="BH22" i="7"/>
  <c r="AZ22" i="7"/>
  <c r="AX23" i="1"/>
  <c r="BF23" i="1"/>
  <c r="BC23" i="88"/>
  <c r="BK23" i="88"/>
  <c r="BK33" i="107"/>
  <c r="BC33" i="107"/>
  <c r="BJ24" i="89"/>
  <c r="BB24" i="89"/>
  <c r="BB27" i="101"/>
  <c r="BJ27" i="101"/>
  <c r="BH43" i="103"/>
  <c r="AZ43" i="103"/>
  <c r="BF54" i="96"/>
  <c r="AX54" i="96"/>
  <c r="BJ45" i="94"/>
  <c r="BB45" i="94"/>
  <c r="BC23" i="102"/>
  <c r="BK23" i="102"/>
  <c r="K25" i="88"/>
  <c r="K24" i="88"/>
  <c r="K27" i="88"/>
  <c r="K23" i="88"/>
  <c r="K26" i="88"/>
  <c r="K22" i="88"/>
  <c r="F27" i="4"/>
  <c r="F25" i="4"/>
  <c r="F24" i="4"/>
  <c r="F23" i="4"/>
  <c r="F26" i="4"/>
  <c r="F22" i="4"/>
  <c r="BA40" i="101"/>
  <c r="BI40" i="101"/>
  <c r="S24" i="104"/>
  <c r="S26" i="104"/>
  <c r="S23" i="104"/>
  <c r="S27" i="104"/>
  <c r="S22" i="104"/>
  <c r="S25" i="104"/>
  <c r="AZ40" i="102"/>
  <c r="BH40" i="102"/>
  <c r="AX22" i="8"/>
  <c r="BF22" i="8"/>
  <c r="BA32" i="4"/>
  <c r="BI32" i="4"/>
  <c r="BI35" i="6"/>
  <c r="BA35" i="6"/>
  <c r="K52" i="107"/>
  <c r="K54" i="107"/>
  <c r="K53" i="107"/>
  <c r="K51" i="107"/>
  <c r="K50" i="107"/>
  <c r="K49" i="107"/>
  <c r="BF31" i="96"/>
  <c r="AX31" i="96"/>
  <c r="BJ41" i="103"/>
  <c r="BB41" i="103"/>
  <c r="AZ32" i="7"/>
  <c r="BH32" i="7"/>
  <c r="AY24" i="97"/>
  <c r="BG24" i="97"/>
  <c r="BC27" i="92"/>
  <c r="BK27" i="92"/>
  <c r="BK52" i="10"/>
  <c r="BC52" i="10"/>
  <c r="R32" i="9"/>
  <c r="R35" i="9"/>
  <c r="R36" i="9"/>
  <c r="R33" i="9"/>
  <c r="R31" i="9"/>
  <c r="R34" i="9"/>
  <c r="BK50" i="106"/>
  <c r="BC50" i="106"/>
  <c r="BH49" i="104"/>
  <c r="AZ49" i="104"/>
  <c r="F51" i="107"/>
  <c r="F53" i="107"/>
  <c r="F54" i="107"/>
  <c r="F52" i="107"/>
  <c r="F50" i="107"/>
  <c r="F49" i="107"/>
  <c r="BA49" i="99"/>
  <c r="BI49" i="99"/>
  <c r="BA34" i="103"/>
  <c r="BI34" i="103"/>
  <c r="BF22" i="99"/>
  <c r="AX22" i="99"/>
  <c r="AZ31" i="104"/>
  <c r="BH31" i="104"/>
  <c r="S43" i="104"/>
  <c r="S40" i="104"/>
  <c r="S41" i="104"/>
  <c r="S45" i="104"/>
  <c r="S42" i="104"/>
  <c r="S44" i="104"/>
  <c r="BK32" i="87"/>
  <c r="BC32" i="87"/>
  <c r="AZ45" i="5"/>
  <c r="BH45" i="5"/>
  <c r="BC43" i="108"/>
  <c r="BK43" i="108"/>
  <c r="AZ51" i="86"/>
  <c r="BH51" i="86"/>
  <c r="R52" i="86"/>
  <c r="R50" i="86"/>
  <c r="R54" i="86"/>
  <c r="R49" i="86"/>
  <c r="R51" i="86"/>
  <c r="R53" i="86"/>
  <c r="BI53" i="102"/>
  <c r="BA53" i="102"/>
  <c r="BC32" i="103"/>
  <c r="BK32" i="103"/>
  <c r="BA45" i="6"/>
  <c r="BI45" i="6"/>
  <c r="BI36" i="105"/>
  <c r="BA36" i="105"/>
  <c r="N52" i="92"/>
  <c r="N53" i="92"/>
  <c r="N50" i="92"/>
  <c r="N54" i="92"/>
  <c r="N51" i="92"/>
  <c r="N49" i="92"/>
  <c r="BB41" i="101"/>
  <c r="BJ41" i="101"/>
  <c r="BJ49" i="107"/>
  <c r="BB49" i="107"/>
  <c r="BJ36" i="90"/>
  <c r="BB36" i="90"/>
  <c r="BA35" i="92"/>
  <c r="BI35" i="92"/>
  <c r="F54" i="90"/>
  <c r="F51" i="90"/>
  <c r="F52" i="90"/>
  <c r="F50" i="90"/>
  <c r="F53" i="90"/>
  <c r="F49" i="90"/>
  <c r="O50" i="108"/>
  <c r="O52" i="108"/>
  <c r="O54" i="108"/>
  <c r="O51" i="108"/>
  <c r="O49" i="108"/>
  <c r="O53" i="108"/>
  <c r="BH23" i="5"/>
  <c r="AZ23" i="5"/>
  <c r="AY34" i="6"/>
  <c r="BG34" i="6"/>
  <c r="AX31" i="8"/>
  <c r="BF31" i="8"/>
  <c r="BB52" i="96"/>
  <c r="BJ52" i="96"/>
  <c r="BC40" i="105"/>
  <c r="BK40" i="105"/>
  <c r="BI22" i="6"/>
  <c r="BA22" i="6"/>
  <c r="BB25" i="92"/>
  <c r="BJ25" i="92"/>
  <c r="G35" i="93"/>
  <c r="G32" i="93"/>
  <c r="G36" i="93"/>
  <c r="G31" i="93"/>
  <c r="G33" i="93"/>
  <c r="G34" i="93"/>
  <c r="BJ53" i="101"/>
  <c r="BB53" i="101"/>
  <c r="BJ33" i="100"/>
  <c r="BB33" i="100"/>
  <c r="BK43" i="101"/>
  <c r="BC43" i="101"/>
  <c r="AX43" i="103"/>
  <c r="BF43" i="103"/>
  <c r="BI50" i="1"/>
  <c r="BA50" i="1"/>
  <c r="K49" i="1"/>
  <c r="K54" i="1"/>
  <c r="K50" i="1"/>
  <c r="K53" i="1"/>
  <c r="K52" i="1"/>
  <c r="K51" i="1"/>
  <c r="BC31" i="107"/>
  <c r="BK31" i="107"/>
  <c r="AY22" i="6"/>
  <c r="BG22" i="6"/>
  <c r="F32" i="92"/>
  <c r="F33" i="92"/>
  <c r="F35" i="92"/>
  <c r="F34" i="92"/>
  <c r="F31" i="92"/>
  <c r="F36" i="92"/>
  <c r="BA49" i="94"/>
  <c r="BI49" i="94"/>
  <c r="O27" i="8"/>
  <c r="O22" i="8"/>
  <c r="O23" i="8"/>
  <c r="O24" i="8"/>
  <c r="O26" i="8"/>
  <c r="O25" i="8"/>
  <c r="J41" i="96"/>
  <c r="J40" i="96"/>
  <c r="J43" i="96"/>
  <c r="J42" i="96"/>
  <c r="J44" i="96"/>
  <c r="J45" i="96"/>
  <c r="BH27" i="96"/>
  <c r="AZ27" i="96"/>
  <c r="BJ51" i="117"/>
  <c r="BB51" i="117"/>
  <c r="BG50" i="10"/>
  <c r="AY50" i="10"/>
  <c r="BG35" i="91"/>
  <c r="AY35" i="91"/>
  <c r="BI24" i="103"/>
  <c r="BA24" i="103"/>
  <c r="BC22" i="108"/>
  <c r="BK22" i="108"/>
  <c r="BG42" i="94"/>
  <c r="AY42" i="94"/>
  <c r="BC41" i="8"/>
  <c r="BK41" i="8"/>
  <c r="BI35" i="107"/>
  <c r="BA35" i="107"/>
  <c r="BJ25" i="97"/>
  <c r="BB25" i="97"/>
  <c r="BB54" i="88"/>
  <c r="BJ54" i="88"/>
  <c r="S32" i="91"/>
  <c r="S36" i="91"/>
  <c r="S34" i="91"/>
  <c r="S31" i="91"/>
  <c r="S35" i="91"/>
  <c r="S33" i="91"/>
  <c r="BB45" i="100"/>
  <c r="BJ45" i="100"/>
  <c r="BJ53" i="90"/>
  <c r="BB53" i="90"/>
  <c r="N31" i="9"/>
  <c r="N36" i="9"/>
  <c r="N33" i="9"/>
  <c r="N32" i="9"/>
  <c r="N35" i="9"/>
  <c r="N34" i="9"/>
  <c r="BB35" i="96"/>
  <c r="BJ35" i="96"/>
  <c r="BG25" i="91"/>
  <c r="AY25" i="91"/>
  <c r="BH26" i="105"/>
  <c r="AZ26" i="105"/>
  <c r="F52" i="6"/>
  <c r="F53" i="6"/>
  <c r="F51" i="6"/>
  <c r="F50" i="6"/>
  <c r="F49" i="6"/>
  <c r="F54" i="6"/>
  <c r="BK26" i="101"/>
  <c r="BC26" i="101"/>
  <c r="BK26" i="100"/>
  <c r="BC26" i="100"/>
  <c r="BK51" i="91"/>
  <c r="BC51" i="91"/>
  <c r="AZ35" i="5"/>
  <c r="BH35" i="5"/>
  <c r="AX52" i="8"/>
  <c r="BF52" i="8"/>
  <c r="BB54" i="9"/>
  <c r="BJ54" i="9"/>
  <c r="BK23" i="8"/>
  <c r="BC23" i="8"/>
  <c r="BJ34" i="97"/>
  <c r="BB34" i="97"/>
  <c r="BA49" i="106"/>
  <c r="BI49" i="106"/>
  <c r="BA49" i="8"/>
  <c r="BI49" i="8"/>
  <c r="BJ51" i="100"/>
  <c r="BB51" i="100"/>
  <c r="BC51" i="101"/>
  <c r="BK51" i="101"/>
  <c r="BI35" i="102"/>
  <c r="BA35" i="102"/>
  <c r="BG22" i="90"/>
  <c r="AY22" i="90"/>
  <c r="N43" i="108"/>
  <c r="N42" i="108"/>
  <c r="N45" i="108"/>
  <c r="N41" i="108"/>
  <c r="N44" i="108"/>
  <c r="N40" i="108"/>
  <c r="K32" i="86"/>
  <c r="K35" i="86"/>
  <c r="K33" i="86"/>
  <c r="K36" i="86"/>
  <c r="K31" i="86"/>
  <c r="K34" i="86"/>
  <c r="BH31" i="96"/>
  <c r="AZ31" i="96"/>
  <c r="BJ36" i="9"/>
  <c r="BB36" i="9"/>
  <c r="AY34" i="10"/>
  <c r="BG34" i="10"/>
  <c r="F52" i="100"/>
  <c r="F50" i="100"/>
  <c r="F53" i="100"/>
  <c r="F51" i="100"/>
  <c r="F54" i="100"/>
  <c r="F49" i="100"/>
  <c r="BA27" i="98"/>
  <c r="BI27" i="98"/>
  <c r="S51" i="9"/>
  <c r="S50" i="9"/>
  <c r="S49" i="9"/>
  <c r="S53" i="9"/>
  <c r="S52" i="9"/>
  <c r="S54" i="9"/>
  <c r="BC43" i="88"/>
  <c r="BK43" i="88"/>
  <c r="G22" i="7"/>
  <c r="G27" i="7"/>
  <c r="G23" i="7"/>
  <c r="G25" i="7"/>
  <c r="G26" i="7"/>
  <c r="G24" i="7"/>
  <c r="BI50" i="105"/>
  <c r="BA50" i="105"/>
  <c r="BB52" i="89"/>
  <c r="BJ52" i="89"/>
  <c r="BB32" i="107"/>
  <c r="BJ32" i="107"/>
  <c r="AY27" i="8"/>
  <c r="BG27" i="8"/>
  <c r="BJ27" i="6"/>
  <c r="BB27" i="6"/>
  <c r="BB26" i="90"/>
  <c r="BJ26" i="90"/>
  <c r="K36" i="104"/>
  <c r="K31" i="104"/>
  <c r="K34" i="104"/>
  <c r="K35" i="104"/>
  <c r="K33" i="104"/>
  <c r="K32" i="104"/>
  <c r="BI22" i="102"/>
  <c r="BA22" i="102"/>
  <c r="AX42" i="99"/>
  <c r="BF42" i="99"/>
  <c r="BI23" i="106"/>
  <c r="BA23" i="106"/>
  <c r="BJ32" i="105"/>
  <c r="BB32" i="105"/>
  <c r="BC31" i="102"/>
  <c r="BK31" i="102"/>
  <c r="F53" i="92"/>
  <c r="F54" i="92"/>
  <c r="F49" i="92"/>
  <c r="F50" i="92"/>
  <c r="F51" i="92"/>
  <c r="F52" i="92"/>
  <c r="AZ23" i="102"/>
  <c r="BH23" i="102"/>
  <c r="AX45" i="8"/>
  <c r="BF45" i="8"/>
  <c r="W43" i="86"/>
  <c r="W44" i="86"/>
  <c r="W41" i="86"/>
  <c r="W40" i="86"/>
  <c r="W45" i="86"/>
  <c r="W42" i="86"/>
  <c r="N45" i="117"/>
  <c r="N43" i="117"/>
  <c r="N42" i="117"/>
  <c r="N44" i="117"/>
  <c r="N40" i="117"/>
  <c r="N41" i="117"/>
  <c r="BH53" i="87"/>
  <c r="AZ53" i="87"/>
  <c r="BB31" i="108"/>
  <c r="BJ31" i="108"/>
  <c r="O27" i="107"/>
  <c r="O26" i="107"/>
  <c r="O25" i="107"/>
  <c r="O24" i="107"/>
  <c r="O22" i="107"/>
  <c r="O23" i="107"/>
  <c r="J40" i="99"/>
  <c r="J41" i="99"/>
  <c r="J45" i="99"/>
  <c r="J42" i="99"/>
  <c r="J44" i="99"/>
  <c r="J43" i="99"/>
  <c r="BA22" i="105"/>
  <c r="BI22" i="105"/>
  <c r="BJ52" i="91"/>
  <c r="BB52" i="91"/>
  <c r="AX23" i="88"/>
  <c r="BF23" i="88"/>
  <c r="BF25" i="91"/>
  <c r="AX25" i="91"/>
  <c r="BI50" i="101"/>
  <c r="BA50" i="101"/>
  <c r="AY23" i="108"/>
  <c r="BG23" i="108"/>
  <c r="AX34" i="117"/>
  <c r="BF34" i="117"/>
  <c r="BJ41" i="105"/>
  <c r="BB41" i="105"/>
  <c r="BI40" i="99"/>
  <c r="BA40" i="99"/>
  <c r="BH44" i="87"/>
  <c r="AZ44" i="87"/>
  <c r="BI23" i="92"/>
  <c r="BA23" i="92"/>
  <c r="BI40" i="94"/>
  <c r="BA40" i="94"/>
  <c r="AZ50" i="102"/>
  <c r="BH50" i="102"/>
  <c r="BA36" i="98"/>
  <c r="BI36" i="98"/>
  <c r="K45" i="93"/>
  <c r="K43" i="93"/>
  <c r="K44" i="93"/>
  <c r="K40" i="93"/>
  <c r="K42" i="93"/>
  <c r="K41" i="93"/>
  <c r="BK31" i="106"/>
  <c r="BC31" i="106"/>
  <c r="AY31" i="90"/>
  <c r="BG31" i="90"/>
  <c r="J52" i="5"/>
  <c r="J49" i="5"/>
  <c r="J50" i="5"/>
  <c r="J54" i="5"/>
  <c r="J51" i="5"/>
  <c r="J53" i="5"/>
  <c r="BI23" i="101"/>
  <c r="BA23" i="101"/>
  <c r="AY40" i="108"/>
  <c r="BG40" i="108"/>
  <c r="BF40" i="117"/>
  <c r="AX40" i="117"/>
  <c r="BJ33" i="8"/>
  <c r="BB33" i="8"/>
  <c r="BF31" i="97"/>
  <c r="AX31" i="97"/>
  <c r="BA27" i="94"/>
  <c r="BI27" i="94"/>
  <c r="AZ35" i="102"/>
  <c r="BH35" i="102"/>
  <c r="N43" i="106"/>
  <c r="N44" i="106"/>
  <c r="N41" i="106"/>
  <c r="N42" i="106"/>
  <c r="N40" i="106"/>
  <c r="N45" i="106"/>
  <c r="F54" i="105"/>
  <c r="F51" i="105"/>
  <c r="F49" i="105"/>
  <c r="F52" i="105"/>
  <c r="F50" i="105"/>
  <c r="F53" i="105"/>
  <c r="BC31" i="4"/>
  <c r="BK31" i="4"/>
  <c r="BC31" i="7"/>
  <c r="BK31" i="7"/>
  <c r="F44" i="95"/>
  <c r="F42" i="95"/>
  <c r="F43" i="95"/>
  <c r="F40" i="95"/>
  <c r="F41" i="95"/>
  <c r="F45" i="95"/>
  <c r="BJ32" i="85"/>
  <c r="BB32" i="85"/>
  <c r="BI54" i="97"/>
  <c r="BA54" i="97"/>
  <c r="BA35" i="101"/>
  <c r="BI35" i="101"/>
  <c r="AZ52" i="95"/>
  <c r="BH52" i="95"/>
  <c r="BH54" i="105"/>
  <c r="AZ54" i="105"/>
  <c r="O52" i="107"/>
  <c r="O51" i="107"/>
  <c r="O54" i="107"/>
  <c r="O50" i="107"/>
  <c r="O49" i="107"/>
  <c r="O53" i="107"/>
  <c r="F25" i="5"/>
  <c r="F23" i="5"/>
  <c r="F27" i="5"/>
  <c r="F26" i="5"/>
  <c r="F24" i="5"/>
  <c r="F22" i="5"/>
  <c r="BA52" i="7"/>
  <c r="BI52" i="7"/>
  <c r="BJ40" i="107"/>
  <c r="BB40" i="107"/>
  <c r="AZ51" i="85"/>
  <c r="BH51" i="85"/>
  <c r="BB53" i="94"/>
  <c r="BJ53" i="94"/>
  <c r="BJ42" i="90"/>
  <c r="BB42" i="90"/>
  <c r="BA42" i="92"/>
  <c r="BI42" i="92"/>
  <c r="BI31" i="4"/>
  <c r="BA31" i="4"/>
  <c r="BK44" i="100"/>
  <c r="BC44" i="100"/>
  <c r="AY52" i="108"/>
  <c r="BG52" i="108"/>
  <c r="K45" i="87"/>
  <c r="K41" i="87"/>
  <c r="K43" i="87"/>
  <c r="K40" i="87"/>
  <c r="K44" i="87"/>
  <c r="K42" i="87"/>
  <c r="BJ25" i="105"/>
  <c r="BB25" i="105"/>
  <c r="AY45" i="6"/>
  <c r="BG45" i="6"/>
  <c r="BH54" i="7"/>
  <c r="AZ54" i="7"/>
  <c r="R25" i="86"/>
  <c r="R23" i="86"/>
  <c r="R26" i="86"/>
  <c r="R24" i="86"/>
  <c r="R27" i="86"/>
  <c r="R22" i="86"/>
  <c r="BB27" i="96"/>
  <c r="BJ27" i="96"/>
  <c r="J25" i="92"/>
  <c r="J23" i="92"/>
  <c r="J22" i="92"/>
  <c r="J26" i="92"/>
  <c r="J27" i="92"/>
  <c r="J24" i="92"/>
  <c r="BC41" i="103"/>
  <c r="BK41" i="103"/>
  <c r="O31" i="97"/>
  <c r="O36" i="97"/>
  <c r="O34" i="97"/>
  <c r="O35" i="97"/>
  <c r="O32" i="97"/>
  <c r="O33" i="97"/>
  <c r="BA49" i="85"/>
  <c r="BI49" i="85"/>
  <c r="F27" i="85"/>
  <c r="F24" i="85"/>
  <c r="F26" i="85"/>
  <c r="F25" i="85"/>
  <c r="F23" i="85"/>
  <c r="F22" i="85"/>
  <c r="V40" i="10"/>
  <c r="V44" i="10"/>
  <c r="V43" i="10"/>
  <c r="V45" i="10"/>
  <c r="V42" i="10"/>
  <c r="V41" i="10"/>
  <c r="BF50" i="101"/>
  <c r="AX50" i="101"/>
  <c r="BJ27" i="88"/>
  <c r="BB27" i="88"/>
  <c r="BJ22" i="85"/>
  <c r="BB22" i="85"/>
  <c r="BK50" i="92"/>
  <c r="BC50" i="92"/>
  <c r="BK51" i="89"/>
  <c r="BC51" i="89"/>
  <c r="K41" i="100"/>
  <c r="K44" i="100"/>
  <c r="K40" i="100"/>
  <c r="K43" i="100"/>
  <c r="K42" i="100"/>
  <c r="K45" i="100"/>
  <c r="BC22" i="10"/>
  <c r="BK22" i="10"/>
  <c r="BJ40" i="89"/>
  <c r="BB40" i="89"/>
  <c r="AZ50" i="103"/>
  <c r="BH50" i="103"/>
  <c r="AZ40" i="90"/>
  <c r="BH40" i="90"/>
  <c r="F41" i="90"/>
  <c r="F45" i="90"/>
  <c r="F44" i="90"/>
  <c r="F40" i="90"/>
  <c r="F43" i="90"/>
  <c r="F42" i="90"/>
  <c r="AZ43" i="95"/>
  <c r="BH43" i="95"/>
  <c r="N45" i="98"/>
  <c r="N43" i="98"/>
  <c r="N44" i="98"/>
  <c r="N41" i="98"/>
  <c r="N42" i="98"/>
  <c r="N40" i="98"/>
  <c r="G45" i="104"/>
  <c r="G40" i="104"/>
  <c r="G41" i="104"/>
  <c r="G43" i="104"/>
  <c r="G44" i="104"/>
  <c r="G42" i="104"/>
  <c r="BC36" i="92"/>
  <c r="BK36" i="92"/>
  <c r="BI32" i="106"/>
  <c r="BA32" i="106"/>
  <c r="N42" i="8"/>
  <c r="N40" i="8"/>
  <c r="N45" i="8"/>
  <c r="N41" i="8"/>
  <c r="N44" i="8"/>
  <c r="N43" i="8"/>
  <c r="BK33" i="117"/>
  <c r="BC33" i="117"/>
  <c r="BB49" i="108"/>
  <c r="BJ49" i="108"/>
  <c r="BJ40" i="4"/>
  <c r="BB40" i="4"/>
  <c r="BG50" i="8"/>
  <c r="AY50" i="8"/>
  <c r="BK36" i="101"/>
  <c r="BC36" i="101"/>
  <c r="BF25" i="117"/>
  <c r="AX25" i="117"/>
  <c r="S32" i="108"/>
  <c r="S36" i="108"/>
  <c r="S35" i="108"/>
  <c r="S34" i="108"/>
  <c r="S33" i="108"/>
  <c r="S31" i="108"/>
  <c r="R33" i="86"/>
  <c r="R35" i="86"/>
  <c r="R34" i="86"/>
  <c r="R36" i="86"/>
  <c r="R31" i="86"/>
  <c r="R32" i="86"/>
  <c r="BG43" i="91"/>
  <c r="AY43" i="91"/>
  <c r="R41" i="95"/>
  <c r="R45" i="95"/>
  <c r="R40" i="95"/>
  <c r="R43" i="95"/>
  <c r="R42" i="95"/>
  <c r="R44" i="95"/>
  <c r="BF49" i="88"/>
  <c r="AX49" i="88"/>
  <c r="BJ26" i="107"/>
  <c r="BB26" i="107"/>
  <c r="BF36" i="94"/>
  <c r="AX36" i="94"/>
  <c r="BA22" i="107"/>
  <c r="BI22" i="107"/>
  <c r="AX42" i="96"/>
  <c r="BF42" i="96"/>
  <c r="BI34" i="97"/>
  <c r="BA34" i="97"/>
  <c r="AX35" i="102"/>
  <c r="BF35" i="102"/>
  <c r="V53" i="7"/>
  <c r="V54" i="7"/>
  <c r="V52" i="7"/>
  <c r="V51" i="7"/>
  <c r="V50" i="7"/>
  <c r="V49" i="7"/>
  <c r="BI24" i="117"/>
  <c r="BA24" i="117"/>
  <c r="BJ24" i="117"/>
  <c r="BB24" i="117"/>
  <c r="BK45" i="92"/>
  <c r="BC45" i="92"/>
  <c r="BK50" i="4"/>
  <c r="BC50" i="4"/>
  <c r="BI44" i="105"/>
  <c r="BA44" i="105"/>
  <c r="BA34" i="8"/>
  <c r="BI34" i="8"/>
  <c r="BG52" i="97"/>
  <c r="AY52" i="97"/>
  <c r="AZ49" i="93"/>
  <c r="BH49" i="93"/>
  <c r="AZ35" i="95"/>
  <c r="BH35" i="95"/>
  <c r="BH25" i="86"/>
  <c r="AZ25" i="86"/>
  <c r="BB43" i="6"/>
  <c r="BJ43" i="6"/>
  <c r="BJ44" i="6"/>
  <c r="BB44" i="6"/>
  <c r="BB50" i="93"/>
  <c r="BJ50" i="93"/>
  <c r="J32" i="102"/>
  <c r="J31" i="102"/>
  <c r="J36" i="102"/>
  <c r="J33" i="102"/>
  <c r="J35" i="102"/>
  <c r="J34" i="102"/>
  <c r="BF32" i="99"/>
  <c r="AX32" i="99"/>
  <c r="AX32" i="103"/>
  <c r="BF32" i="103"/>
  <c r="K25" i="86"/>
  <c r="K23" i="86"/>
  <c r="K26" i="86"/>
  <c r="K22" i="86"/>
  <c r="K24" i="86"/>
  <c r="K27" i="86"/>
  <c r="BJ52" i="105"/>
  <c r="BB52" i="105"/>
  <c r="O54" i="106"/>
  <c r="O49" i="106"/>
  <c r="O51" i="106"/>
  <c r="O52" i="106"/>
  <c r="O53" i="106"/>
  <c r="O50" i="106"/>
  <c r="BC49" i="7"/>
  <c r="BK49" i="7"/>
  <c r="F52" i="7"/>
  <c r="F49" i="7"/>
  <c r="F54" i="7"/>
  <c r="F53" i="7"/>
  <c r="F50" i="7"/>
  <c r="F51" i="7"/>
  <c r="V35" i="87"/>
  <c r="V36" i="87"/>
  <c r="V34" i="87"/>
  <c r="V31" i="87"/>
  <c r="V32" i="87"/>
  <c r="V33" i="87"/>
  <c r="BB32" i="88"/>
  <c r="BJ32" i="88"/>
  <c r="BH27" i="103"/>
  <c r="AZ27" i="103"/>
  <c r="AX25" i="94"/>
  <c r="BF25" i="94"/>
  <c r="AX27" i="96"/>
  <c r="BF27" i="96"/>
  <c r="BB49" i="8"/>
  <c r="BJ49" i="8"/>
  <c r="F24" i="92"/>
  <c r="F23" i="92"/>
  <c r="F25" i="92"/>
  <c r="F26" i="92"/>
  <c r="F27" i="92"/>
  <c r="F22" i="92"/>
  <c r="K26" i="9"/>
  <c r="K27" i="9"/>
  <c r="K24" i="9"/>
  <c r="K25" i="9"/>
  <c r="K22" i="9"/>
  <c r="K23" i="9"/>
  <c r="O33" i="94"/>
  <c r="O36" i="94"/>
  <c r="O35" i="94"/>
  <c r="O31" i="94"/>
  <c r="O34" i="94"/>
  <c r="O32" i="94"/>
  <c r="BC40" i="86"/>
  <c r="BK40" i="86"/>
  <c r="F53" i="5"/>
  <c r="F52" i="5"/>
  <c r="F54" i="5"/>
  <c r="F50" i="5"/>
  <c r="F51" i="5"/>
  <c r="F49" i="5"/>
  <c r="BB40" i="8"/>
  <c r="BJ40" i="8"/>
  <c r="K32" i="88"/>
  <c r="K33" i="88"/>
  <c r="K36" i="88"/>
  <c r="K34" i="88"/>
  <c r="K31" i="88"/>
  <c r="K35" i="88"/>
  <c r="BJ49" i="4"/>
  <c r="BB49" i="4"/>
  <c r="G50" i="4"/>
  <c r="G52" i="4"/>
  <c r="G54" i="4"/>
  <c r="G49" i="4"/>
  <c r="G53" i="4"/>
  <c r="G51" i="4"/>
  <c r="BC34" i="89"/>
  <c r="BK34" i="89"/>
  <c r="BB22" i="8"/>
  <c r="BJ22" i="8"/>
  <c r="BK51" i="97"/>
  <c r="BC51" i="97"/>
  <c r="AZ23" i="87"/>
  <c r="BH23" i="87"/>
  <c r="AZ26" i="87"/>
  <c r="BH26" i="87"/>
  <c r="V34" i="10"/>
  <c r="V31" i="10"/>
  <c r="V33" i="10"/>
  <c r="V35" i="10"/>
  <c r="V36" i="10"/>
  <c r="V32" i="10"/>
  <c r="AZ31" i="105"/>
  <c r="BH31" i="105"/>
  <c r="BK34" i="95"/>
  <c r="BC34" i="95"/>
  <c r="BK51" i="8"/>
  <c r="BC51" i="8"/>
  <c r="BA45" i="107"/>
  <c r="BI45" i="107"/>
  <c r="BA43" i="107"/>
  <c r="BI43" i="107"/>
  <c r="BB50" i="97"/>
  <c r="BJ50" i="97"/>
  <c r="BB34" i="101"/>
  <c r="BJ34" i="101"/>
  <c r="BI43" i="7"/>
  <c r="BA43" i="7"/>
  <c r="BJ34" i="94"/>
  <c r="BB34" i="94"/>
  <c r="BA44" i="97"/>
  <c r="BI44" i="97"/>
  <c r="O22" i="92"/>
  <c r="O24" i="92"/>
  <c r="O27" i="92"/>
  <c r="O25" i="92"/>
  <c r="O26" i="92"/>
  <c r="O23" i="92"/>
  <c r="BA23" i="7"/>
  <c r="BI23" i="7"/>
  <c r="AX44" i="94"/>
  <c r="BF44" i="94"/>
  <c r="BF40" i="91"/>
  <c r="AX40" i="91"/>
  <c r="AZ34" i="86"/>
  <c r="BH34" i="86"/>
  <c r="AZ23" i="7"/>
  <c r="BH23" i="7"/>
  <c r="F32" i="100"/>
  <c r="F31" i="100"/>
  <c r="F35" i="100"/>
  <c r="F36" i="100"/>
  <c r="F33" i="100"/>
  <c r="F34" i="100"/>
  <c r="J26" i="104"/>
  <c r="J22" i="104"/>
  <c r="J27" i="104"/>
  <c r="J23" i="104"/>
  <c r="J25" i="104"/>
  <c r="J24" i="104"/>
  <c r="V25" i="102"/>
  <c r="V27" i="102"/>
  <c r="V26" i="102"/>
  <c r="V24" i="102"/>
  <c r="V23" i="102"/>
  <c r="V22" i="102"/>
  <c r="BC53" i="86"/>
  <c r="BK53" i="86"/>
  <c r="W26" i="7"/>
  <c r="W27" i="7"/>
  <c r="W23" i="7"/>
  <c r="W22" i="7"/>
  <c r="W25" i="7"/>
  <c r="W24" i="7"/>
  <c r="BA52" i="98"/>
  <c r="BI52" i="98"/>
  <c r="BJ22" i="89"/>
  <c r="BB22" i="89"/>
  <c r="BB22" i="101"/>
  <c r="BJ22" i="101"/>
  <c r="BF53" i="96"/>
  <c r="AX53" i="96"/>
  <c r="BB41" i="94"/>
  <c r="BJ41" i="94"/>
  <c r="BA22" i="97"/>
  <c r="BI22" i="97"/>
  <c r="O53" i="9"/>
  <c r="O50" i="9"/>
  <c r="O52" i="9"/>
  <c r="O54" i="9"/>
  <c r="O51" i="9"/>
  <c r="O49" i="9"/>
  <c r="BH41" i="102"/>
  <c r="AZ41" i="102"/>
  <c r="AX26" i="8"/>
  <c r="BF26" i="8"/>
  <c r="BI31" i="6"/>
  <c r="BA31" i="6"/>
  <c r="AZ35" i="7"/>
  <c r="BH35" i="7"/>
  <c r="O43" i="92"/>
  <c r="O45" i="92"/>
  <c r="O41" i="92"/>
  <c r="O44" i="92"/>
  <c r="O40" i="92"/>
  <c r="O42" i="92"/>
  <c r="BC43" i="104"/>
  <c r="BK43" i="104"/>
  <c r="BC49" i="10"/>
  <c r="BK49" i="10"/>
  <c r="BI51" i="107"/>
  <c r="BA51" i="107"/>
  <c r="J54" i="106"/>
  <c r="J49" i="106"/>
  <c r="J50" i="106"/>
  <c r="J53" i="106"/>
  <c r="J51" i="106"/>
  <c r="J52" i="106"/>
  <c r="BI33" i="103"/>
  <c r="BA33" i="103"/>
  <c r="AX27" i="99"/>
  <c r="BF27" i="99"/>
  <c r="F40" i="4"/>
  <c r="F41" i="4"/>
  <c r="F44" i="4"/>
  <c r="F42" i="4"/>
  <c r="F43" i="4"/>
  <c r="F45" i="4"/>
  <c r="BB43" i="104"/>
  <c r="BJ43" i="104"/>
  <c r="K36" i="87"/>
  <c r="K32" i="87"/>
  <c r="K34" i="87"/>
  <c r="K31" i="87"/>
  <c r="K33" i="87"/>
  <c r="K35" i="87"/>
  <c r="AZ52" i="86"/>
  <c r="BH52" i="86"/>
  <c r="BA52" i="102"/>
  <c r="BI52" i="102"/>
  <c r="BF49" i="99"/>
  <c r="AX49" i="99"/>
  <c r="BF53" i="99"/>
  <c r="AX53" i="99"/>
  <c r="K35" i="103"/>
  <c r="K36" i="103"/>
  <c r="K34" i="103"/>
  <c r="K32" i="103"/>
  <c r="K33" i="103"/>
  <c r="K31" i="103"/>
  <c r="N32" i="89"/>
  <c r="N35" i="89"/>
  <c r="N31" i="89"/>
  <c r="N36" i="89"/>
  <c r="N34" i="89"/>
  <c r="N33" i="89"/>
  <c r="AZ40" i="104"/>
  <c r="BH40" i="104"/>
  <c r="BH41" i="104"/>
  <c r="AZ41" i="104"/>
  <c r="BJ42" i="91"/>
  <c r="BB42" i="91"/>
  <c r="J32" i="100"/>
  <c r="J36" i="100"/>
  <c r="J33" i="100"/>
  <c r="J31" i="100"/>
  <c r="J34" i="100"/>
  <c r="J35" i="100"/>
  <c r="BA42" i="6"/>
  <c r="BI42" i="6"/>
  <c r="BA43" i="6"/>
  <c r="BI43" i="6"/>
  <c r="BI32" i="105"/>
  <c r="BA32" i="105"/>
  <c r="G25" i="106"/>
  <c r="G26" i="106"/>
  <c r="G27" i="106"/>
  <c r="G23" i="106"/>
  <c r="G24" i="106"/>
  <c r="G22" i="106"/>
  <c r="BJ40" i="101"/>
  <c r="BB40" i="101"/>
  <c r="BB51" i="107"/>
  <c r="BJ51" i="107"/>
  <c r="BB54" i="107"/>
  <c r="BJ54" i="107"/>
  <c r="BJ45" i="85"/>
  <c r="BB45" i="85"/>
  <c r="BJ42" i="85"/>
  <c r="BB42" i="85"/>
  <c r="BJ31" i="90"/>
  <c r="BB31" i="90"/>
  <c r="O52" i="10"/>
  <c r="O50" i="10"/>
  <c r="O49" i="10"/>
  <c r="O51" i="10"/>
  <c r="O54" i="10"/>
  <c r="O53" i="10"/>
  <c r="K23" i="93"/>
  <c r="K24" i="93"/>
  <c r="K27" i="93"/>
  <c r="K22" i="93"/>
  <c r="K25" i="93"/>
  <c r="K26" i="93"/>
  <c r="N41" i="100"/>
  <c r="N42" i="100"/>
  <c r="N43" i="100"/>
  <c r="N40" i="100"/>
  <c r="N45" i="100"/>
  <c r="N44" i="100"/>
  <c r="J27" i="102"/>
  <c r="J25" i="102"/>
  <c r="J22" i="102"/>
  <c r="J26" i="102"/>
  <c r="J23" i="102"/>
  <c r="J24" i="102"/>
  <c r="BA33" i="92"/>
  <c r="BI33" i="92"/>
  <c r="BI32" i="92"/>
  <c r="BA32" i="92"/>
  <c r="BK49" i="90"/>
  <c r="BC49" i="90"/>
  <c r="K33" i="5"/>
  <c r="K32" i="5"/>
  <c r="K31" i="5"/>
  <c r="K35" i="5"/>
  <c r="K34" i="5"/>
  <c r="K36" i="5"/>
  <c r="F33" i="9"/>
  <c r="F34" i="9"/>
  <c r="F31" i="9"/>
  <c r="F35" i="9"/>
  <c r="F36" i="9"/>
  <c r="F32" i="9"/>
  <c r="BJ51" i="108"/>
  <c r="BB51" i="108"/>
  <c r="BH25" i="5"/>
  <c r="AZ25" i="5"/>
  <c r="BH26" i="5"/>
  <c r="AZ26" i="5"/>
  <c r="BG33" i="6"/>
  <c r="AY33" i="6"/>
  <c r="BJ24" i="99"/>
  <c r="BB24" i="99"/>
  <c r="BA24" i="106"/>
  <c r="BI24" i="106"/>
  <c r="BJ24" i="106"/>
  <c r="BB24" i="106"/>
  <c r="AX33" i="8"/>
  <c r="BF33" i="8"/>
  <c r="BB50" i="96"/>
  <c r="BJ50" i="96"/>
  <c r="N51" i="98"/>
  <c r="N53" i="98"/>
  <c r="N52" i="98"/>
  <c r="N50" i="98"/>
  <c r="N54" i="98"/>
  <c r="N49" i="98"/>
  <c r="AY52" i="91"/>
  <c r="BG52" i="91"/>
  <c r="BG54" i="91"/>
  <c r="AY54" i="91"/>
  <c r="G24" i="100"/>
  <c r="G23" i="100"/>
  <c r="G27" i="100"/>
  <c r="G22" i="100"/>
  <c r="G25" i="100"/>
  <c r="G26" i="100"/>
  <c r="BH34" i="87"/>
  <c r="AZ34" i="87"/>
  <c r="BH36" i="87"/>
  <c r="AZ36" i="87"/>
  <c r="BJ22" i="95"/>
  <c r="BB22" i="95"/>
  <c r="K49" i="95"/>
  <c r="K50" i="95"/>
  <c r="K54" i="95"/>
  <c r="K51" i="95"/>
  <c r="K53" i="95"/>
  <c r="K52" i="95"/>
  <c r="BA25" i="6"/>
  <c r="BI25" i="6"/>
  <c r="S27" i="9"/>
  <c r="S25" i="9"/>
  <c r="S24" i="9"/>
  <c r="S26" i="9"/>
  <c r="S23" i="9"/>
  <c r="S22" i="9"/>
  <c r="S31" i="88"/>
  <c r="S35" i="88"/>
  <c r="S33" i="88"/>
  <c r="S32" i="88"/>
  <c r="S36" i="88"/>
  <c r="S34" i="88"/>
  <c r="BJ27" i="92"/>
  <c r="BB27" i="92"/>
  <c r="F40" i="7"/>
  <c r="F41" i="7"/>
  <c r="F42" i="7"/>
  <c r="F45" i="7"/>
  <c r="F44" i="7"/>
  <c r="F43" i="7"/>
  <c r="G51" i="104"/>
  <c r="G53" i="104"/>
  <c r="G54" i="104"/>
  <c r="G52" i="104"/>
  <c r="G49" i="104"/>
  <c r="G50" i="104"/>
  <c r="BB43" i="97"/>
  <c r="BJ43" i="97"/>
  <c r="BJ42" i="97"/>
  <c r="BB42" i="97"/>
  <c r="F26" i="95"/>
  <c r="F22" i="95"/>
  <c r="F27" i="95"/>
  <c r="F25" i="95"/>
  <c r="F24" i="95"/>
  <c r="F23" i="95"/>
  <c r="AY33" i="97"/>
  <c r="BG33" i="97"/>
  <c r="BG32" i="97"/>
  <c r="AY32" i="97"/>
  <c r="BB51" i="101"/>
  <c r="BJ51" i="101"/>
  <c r="BB32" i="100"/>
  <c r="BJ32" i="100"/>
  <c r="BB35" i="100"/>
  <c r="BJ35" i="100"/>
  <c r="AX53" i="91"/>
  <c r="BF53" i="91"/>
  <c r="AX51" i="91"/>
  <c r="BF51" i="91"/>
  <c r="K40" i="104"/>
  <c r="K42" i="104"/>
  <c r="K43" i="104"/>
  <c r="K44" i="104"/>
  <c r="K41" i="104"/>
  <c r="K45" i="104"/>
  <c r="BK44" i="101"/>
  <c r="BC44" i="101"/>
  <c r="V43" i="102"/>
  <c r="V44" i="102"/>
  <c r="V40" i="102"/>
  <c r="V45" i="102"/>
  <c r="V41" i="102"/>
  <c r="V42" i="102"/>
  <c r="BF45" i="103"/>
  <c r="AX45" i="103"/>
  <c r="BF40" i="103"/>
  <c r="AX40" i="103"/>
  <c r="J41" i="106"/>
  <c r="J44" i="106"/>
  <c r="J43" i="106"/>
  <c r="J42" i="106"/>
  <c r="J45" i="106"/>
  <c r="J40" i="106"/>
  <c r="BH50" i="1"/>
  <c r="AZ50" i="1"/>
  <c r="J51" i="1"/>
  <c r="J52" i="1"/>
  <c r="J49" i="1"/>
  <c r="J54" i="1"/>
  <c r="J53" i="1"/>
  <c r="J50" i="1"/>
  <c r="BC31" i="100"/>
  <c r="BK31" i="100"/>
  <c r="BC36" i="100"/>
  <c r="BK36" i="100"/>
  <c r="BF51" i="97"/>
  <c r="AX51" i="97"/>
  <c r="AX52" i="97"/>
  <c r="BF52" i="97"/>
  <c r="AZ52" i="5"/>
  <c r="BH52" i="5"/>
  <c r="BH51" i="5"/>
  <c r="AZ51" i="5"/>
  <c r="F31" i="107"/>
  <c r="F33" i="107"/>
  <c r="F36" i="107"/>
  <c r="F32" i="107"/>
  <c r="F34" i="107"/>
  <c r="F35" i="107"/>
  <c r="BG27" i="6"/>
  <c r="AY27" i="6"/>
  <c r="BJ52" i="93"/>
  <c r="BB52" i="93"/>
  <c r="S49" i="93"/>
  <c r="S50" i="93"/>
  <c r="S52" i="93"/>
  <c r="S51" i="93"/>
  <c r="S53" i="93"/>
  <c r="S54" i="93"/>
  <c r="BA51" i="94"/>
  <c r="BI51" i="94"/>
  <c r="J51" i="9"/>
  <c r="J54" i="9"/>
  <c r="J50" i="9"/>
  <c r="J52" i="9"/>
  <c r="J49" i="9"/>
  <c r="J53" i="9"/>
  <c r="AZ44" i="7"/>
  <c r="BH44" i="7"/>
  <c r="BH42" i="7"/>
  <c r="AZ42" i="7"/>
  <c r="W25" i="86"/>
  <c r="W27" i="86"/>
  <c r="W26" i="86"/>
  <c r="W24" i="86"/>
  <c r="W22" i="86"/>
  <c r="W23" i="86"/>
  <c r="W35" i="7"/>
  <c r="W33" i="7"/>
  <c r="W31" i="7"/>
  <c r="W32" i="7"/>
  <c r="W36" i="7"/>
  <c r="W34" i="7"/>
  <c r="BB43" i="96"/>
  <c r="BJ43" i="96"/>
  <c r="BB44" i="96"/>
  <c r="BJ44" i="96"/>
  <c r="BH22" i="96"/>
  <c r="AZ22" i="96"/>
  <c r="N51" i="117"/>
  <c r="N49" i="117"/>
  <c r="N50" i="117"/>
  <c r="N53" i="117"/>
  <c r="N54" i="117"/>
  <c r="N52" i="117"/>
  <c r="O52" i="117"/>
  <c r="O54" i="117"/>
  <c r="O49" i="117"/>
  <c r="O51" i="117"/>
  <c r="O50" i="117"/>
  <c r="O53" i="117"/>
  <c r="BK51" i="117"/>
  <c r="BC51" i="117"/>
  <c r="BG52" i="10"/>
  <c r="AY52" i="10"/>
  <c r="AY36" i="91"/>
  <c r="BG36" i="91"/>
  <c r="AY31" i="91"/>
  <c r="BG31" i="91"/>
  <c r="BA22" i="103"/>
  <c r="BI22" i="103"/>
  <c r="BA51" i="6"/>
  <c r="BI51" i="6"/>
  <c r="BA52" i="6"/>
  <c r="BI52" i="6"/>
  <c r="G26" i="108"/>
  <c r="G22" i="108"/>
  <c r="G27" i="108"/>
  <c r="G23" i="108"/>
  <c r="G24" i="108"/>
  <c r="G25" i="108"/>
  <c r="N44" i="107"/>
  <c r="N42" i="107"/>
  <c r="N40" i="107"/>
  <c r="N41" i="107"/>
  <c r="N43" i="107"/>
  <c r="N45" i="107"/>
  <c r="BC44" i="8"/>
  <c r="BK44" i="8"/>
  <c r="BC43" i="8"/>
  <c r="BK43" i="8"/>
  <c r="J22" i="99"/>
  <c r="J27" i="99"/>
  <c r="J23" i="99"/>
  <c r="J26" i="99"/>
  <c r="J24" i="99"/>
  <c r="J25" i="99"/>
  <c r="G31" i="86"/>
  <c r="G35" i="86"/>
  <c r="G34" i="86"/>
  <c r="G32" i="86"/>
  <c r="G33" i="86"/>
  <c r="G36" i="86"/>
  <c r="G42" i="5"/>
  <c r="G41" i="5"/>
  <c r="G40" i="5"/>
  <c r="G44" i="5"/>
  <c r="G45" i="5"/>
  <c r="G43" i="5"/>
  <c r="BI34" i="107"/>
  <c r="BA34" i="107"/>
  <c r="BJ24" i="97"/>
  <c r="BB24" i="97"/>
  <c r="BB26" i="97"/>
  <c r="BJ26" i="97"/>
  <c r="AZ35" i="101"/>
  <c r="BH35" i="101"/>
  <c r="BJ50" i="88"/>
  <c r="BB50" i="88"/>
  <c r="BJ52" i="88"/>
  <c r="BB52" i="88"/>
  <c r="BA44" i="8"/>
  <c r="BI44" i="8"/>
  <c r="BI42" i="8"/>
  <c r="BA42" i="8"/>
  <c r="BB44" i="100"/>
  <c r="BJ44" i="100"/>
  <c r="BB52" i="85"/>
  <c r="BJ52" i="85"/>
  <c r="BB51" i="85"/>
  <c r="BJ51" i="85"/>
  <c r="BB49" i="90"/>
  <c r="BJ49" i="90"/>
  <c r="BF22" i="103"/>
  <c r="AX22" i="103"/>
  <c r="AX25" i="103"/>
  <c r="BF25" i="103"/>
  <c r="R45" i="100"/>
  <c r="R40" i="100"/>
  <c r="R41" i="100"/>
  <c r="R44" i="100"/>
  <c r="R43" i="100"/>
  <c r="R42" i="100"/>
  <c r="BJ33" i="96"/>
  <c r="BB33" i="96"/>
  <c r="AY42" i="10"/>
  <c r="BG42" i="10"/>
  <c r="BG45" i="10"/>
  <c r="AY45" i="10"/>
  <c r="BG26" i="91"/>
  <c r="AY26" i="91"/>
  <c r="AZ22" i="105"/>
  <c r="BH22" i="105"/>
  <c r="AZ23" i="105"/>
  <c r="BH23" i="105"/>
  <c r="BH49" i="6"/>
  <c r="AZ49" i="6"/>
  <c r="F27" i="6"/>
  <c r="F22" i="6"/>
  <c r="F24" i="6"/>
  <c r="F26" i="6"/>
  <c r="F25" i="6"/>
  <c r="F23" i="6"/>
  <c r="BB32" i="6"/>
  <c r="BJ32" i="6"/>
  <c r="BB33" i="6"/>
  <c r="BJ33" i="6"/>
  <c r="BC24" i="101"/>
  <c r="BK24" i="101"/>
  <c r="K25" i="103"/>
  <c r="K26" i="103"/>
  <c r="K27" i="103"/>
  <c r="K23" i="103"/>
  <c r="K22" i="103"/>
  <c r="K24" i="103"/>
  <c r="AY24" i="89"/>
  <c r="BG24" i="89"/>
  <c r="N22" i="89"/>
  <c r="N26" i="89"/>
  <c r="N23" i="89"/>
  <c r="N27" i="89"/>
  <c r="N24" i="89"/>
  <c r="N25" i="89"/>
  <c r="BK25" i="100"/>
  <c r="BC25" i="100"/>
  <c r="K53" i="100"/>
  <c r="K49" i="100"/>
  <c r="K50" i="100"/>
  <c r="K52" i="100"/>
  <c r="K51" i="100"/>
  <c r="K54" i="100"/>
  <c r="AZ36" i="5"/>
  <c r="BH36" i="5"/>
  <c r="AX49" i="8"/>
  <c r="BF49" i="8"/>
  <c r="BF50" i="8"/>
  <c r="AX50" i="8"/>
  <c r="BJ50" i="9"/>
  <c r="BB50" i="9"/>
  <c r="BC26" i="8"/>
  <c r="BK26" i="8"/>
  <c r="BJ32" i="97"/>
  <c r="BB32" i="97"/>
  <c r="AZ42" i="101"/>
  <c r="BH42" i="101"/>
  <c r="BH44" i="101"/>
  <c r="AZ44" i="101"/>
  <c r="BB49" i="106"/>
  <c r="BJ49" i="106"/>
  <c r="BI53" i="8"/>
  <c r="BA53" i="8"/>
  <c r="BA54" i="8"/>
  <c r="BI54" i="8"/>
  <c r="O35" i="92"/>
  <c r="O33" i="92"/>
  <c r="O32" i="92"/>
  <c r="O34" i="92"/>
  <c r="O36" i="92"/>
  <c r="O31" i="92"/>
  <c r="K51" i="105"/>
  <c r="K49" i="105"/>
  <c r="K54" i="105"/>
  <c r="K52" i="105"/>
  <c r="K50" i="105"/>
  <c r="K53" i="105"/>
  <c r="BB49" i="100"/>
  <c r="BJ49" i="100"/>
  <c r="BG44" i="8"/>
  <c r="AY44" i="8"/>
  <c r="AY43" i="8"/>
  <c r="BG43" i="8"/>
  <c r="AX42" i="10"/>
  <c r="BF42" i="10"/>
  <c r="BK54" i="101"/>
  <c r="BC54" i="101"/>
  <c r="BC53" i="101"/>
  <c r="BK53" i="101"/>
  <c r="BI33" i="102"/>
  <c r="BA33" i="102"/>
  <c r="BI34" i="102"/>
  <c r="BA34" i="102"/>
  <c r="BC22" i="90"/>
  <c r="BK22" i="90"/>
  <c r="G24" i="90"/>
  <c r="G26" i="90"/>
  <c r="G27" i="90"/>
  <c r="G22" i="90"/>
  <c r="G23" i="90"/>
  <c r="G25" i="90"/>
  <c r="K24" i="5"/>
  <c r="K22" i="5"/>
  <c r="K23" i="5"/>
  <c r="K25" i="5"/>
  <c r="K26" i="5"/>
  <c r="K27" i="5"/>
  <c r="BC42" i="108"/>
  <c r="BK42" i="108"/>
  <c r="BC54" i="100"/>
  <c r="BK54" i="100"/>
  <c r="BC49" i="100"/>
  <c r="BK49" i="100"/>
  <c r="N33" i="106"/>
  <c r="N34" i="106"/>
  <c r="N31" i="106"/>
  <c r="N35" i="106"/>
  <c r="N36" i="106"/>
  <c r="N32" i="106"/>
  <c r="BH32" i="96"/>
  <c r="AZ32" i="96"/>
  <c r="BH34" i="96"/>
  <c r="AZ34" i="96"/>
  <c r="BJ32" i="9"/>
  <c r="BB32" i="9"/>
  <c r="AY35" i="10"/>
  <c r="BG35" i="10"/>
  <c r="BI43" i="103"/>
  <c r="BA43" i="103"/>
  <c r="BA44" i="103"/>
  <c r="BI44" i="103"/>
  <c r="BA25" i="98"/>
  <c r="BI25" i="98"/>
  <c r="BH43" i="105"/>
  <c r="AZ43" i="105"/>
  <c r="BH42" i="105"/>
  <c r="AZ42" i="105"/>
  <c r="AY22" i="7"/>
  <c r="BG22" i="7"/>
  <c r="W41" i="87"/>
  <c r="W42" i="87"/>
  <c r="W40" i="87"/>
  <c r="W44" i="87"/>
  <c r="W43" i="87"/>
  <c r="W45" i="87"/>
  <c r="BC22" i="104"/>
  <c r="BK22" i="104"/>
  <c r="BB22" i="104"/>
  <c r="BJ22" i="104"/>
  <c r="BI52" i="105"/>
  <c r="BA52" i="105"/>
  <c r="BH23" i="101"/>
  <c r="AZ23" i="101"/>
  <c r="AZ26" i="101"/>
  <c r="BH26" i="101"/>
  <c r="F34" i="95"/>
  <c r="F31" i="95"/>
  <c r="F36" i="95"/>
  <c r="F35" i="95"/>
  <c r="F32" i="95"/>
  <c r="F33" i="95"/>
  <c r="BB49" i="89"/>
  <c r="BJ49" i="89"/>
  <c r="AX35" i="88"/>
  <c r="BF35" i="88"/>
  <c r="AX36" i="88"/>
  <c r="BF36" i="88"/>
  <c r="BJ35" i="107"/>
  <c r="BB35" i="107"/>
  <c r="AY24" i="8"/>
  <c r="BG24" i="8"/>
  <c r="BB24" i="94"/>
  <c r="BJ24" i="94"/>
  <c r="BB23" i="94"/>
  <c r="BJ23" i="94"/>
  <c r="BB26" i="6"/>
  <c r="BJ26" i="6"/>
  <c r="BJ23" i="90"/>
  <c r="BB23" i="90"/>
  <c r="W54" i="102"/>
  <c r="W52" i="102"/>
  <c r="W50" i="102"/>
  <c r="W51" i="102"/>
  <c r="W53" i="102"/>
  <c r="W49" i="102"/>
  <c r="BI24" i="102"/>
  <c r="BA24" i="102"/>
  <c r="AX40" i="99"/>
  <c r="BF40" i="99"/>
  <c r="BA51" i="92"/>
  <c r="BI51" i="92"/>
  <c r="BI54" i="92"/>
  <c r="BA54" i="92"/>
  <c r="BB23" i="106"/>
  <c r="BJ23" i="106"/>
  <c r="BI41" i="1"/>
  <c r="BA41" i="1"/>
  <c r="BC41" i="1"/>
  <c r="BK41" i="1"/>
  <c r="BF54" i="117"/>
  <c r="AX54" i="117"/>
  <c r="BF53" i="117"/>
  <c r="AX53" i="117"/>
  <c r="BJ36" i="105"/>
  <c r="BB36" i="105"/>
  <c r="BB33" i="105"/>
  <c r="BJ33" i="105"/>
  <c r="BC32" i="102"/>
  <c r="BK32" i="102"/>
  <c r="BC34" i="102"/>
  <c r="BK34" i="102"/>
  <c r="AZ42" i="86"/>
  <c r="BH42" i="86"/>
  <c r="AZ45" i="86"/>
  <c r="BH45" i="86"/>
  <c r="BH24" i="102"/>
  <c r="AZ24" i="102"/>
  <c r="AZ27" i="102"/>
  <c r="BH27" i="102"/>
  <c r="K36" i="9"/>
  <c r="K31" i="9"/>
  <c r="K34" i="9"/>
  <c r="K33" i="9"/>
  <c r="K35" i="9"/>
  <c r="K32" i="9"/>
  <c r="BF44" i="8"/>
  <c r="AX44" i="8"/>
  <c r="BC31" i="10"/>
  <c r="BK31" i="10"/>
  <c r="BC35" i="10"/>
  <c r="BK35" i="10"/>
  <c r="AY44" i="7"/>
  <c r="BG44" i="7"/>
  <c r="V44" i="7"/>
  <c r="V45" i="7"/>
  <c r="V40" i="7"/>
  <c r="V43" i="7"/>
  <c r="V41" i="7"/>
  <c r="V42" i="7"/>
  <c r="BC50" i="96"/>
  <c r="BK50" i="96"/>
  <c r="BJ42" i="117"/>
  <c r="BB42" i="117"/>
  <c r="BJ42" i="9"/>
  <c r="BB42" i="9"/>
  <c r="AZ54" i="87"/>
  <c r="BH54" i="87"/>
  <c r="BC31" i="108"/>
  <c r="BK31" i="108"/>
  <c r="K40" i="99"/>
  <c r="K45" i="99"/>
  <c r="K44" i="99"/>
  <c r="K41" i="99"/>
  <c r="K42" i="99"/>
  <c r="K43" i="99"/>
  <c r="G31" i="5"/>
  <c r="G35" i="5"/>
  <c r="G34" i="5"/>
  <c r="G32" i="5"/>
  <c r="G36" i="5"/>
  <c r="G33" i="5"/>
  <c r="BI23" i="105"/>
  <c r="BA23" i="105"/>
  <c r="BK52" i="91"/>
  <c r="BC52" i="91"/>
  <c r="R51" i="91"/>
  <c r="R53" i="91"/>
  <c r="R52" i="91"/>
  <c r="R49" i="91"/>
  <c r="R54" i="91"/>
  <c r="R50" i="91"/>
  <c r="AY43" i="97"/>
  <c r="BG43" i="97"/>
  <c r="AY45" i="97"/>
  <c r="BG45" i="97"/>
  <c r="BF27" i="88"/>
  <c r="AX27" i="88"/>
  <c r="AX24" i="88"/>
  <c r="BF24" i="88"/>
  <c r="BF54" i="94"/>
  <c r="AX54" i="94"/>
  <c r="AX53" i="94"/>
  <c r="BF53" i="94"/>
  <c r="AX26" i="91"/>
  <c r="BF26" i="91"/>
  <c r="AX22" i="91"/>
  <c r="BF22" i="91"/>
  <c r="BK24" i="9"/>
  <c r="BC24" i="9"/>
  <c r="BA52" i="101"/>
  <c r="BI52" i="101"/>
  <c r="BI51" i="101"/>
  <c r="BA51" i="101"/>
  <c r="AY22" i="108"/>
  <c r="BG22" i="108"/>
  <c r="AX31" i="117"/>
  <c r="BF31" i="117"/>
  <c r="BF42" i="97"/>
  <c r="AX42" i="97"/>
  <c r="BF40" i="97"/>
  <c r="AX40" i="97"/>
  <c r="BJ40" i="105"/>
  <c r="BB40" i="105"/>
  <c r="BG49" i="6"/>
  <c r="AY49" i="6"/>
  <c r="AY54" i="6"/>
  <c r="BG54" i="6"/>
  <c r="S50" i="100"/>
  <c r="S53" i="100"/>
  <c r="S52" i="100"/>
  <c r="S54" i="100"/>
  <c r="S49" i="100"/>
  <c r="S51" i="100"/>
  <c r="BI41" i="99"/>
  <c r="BA41" i="99"/>
  <c r="BI44" i="99"/>
  <c r="BA44" i="99"/>
  <c r="BH43" i="87"/>
  <c r="AZ43" i="87"/>
  <c r="AZ41" i="87"/>
  <c r="BH41" i="87"/>
  <c r="BI26" i="92"/>
  <c r="BA26" i="92"/>
  <c r="BI25" i="92"/>
  <c r="BA25" i="92"/>
  <c r="O42" i="89"/>
  <c r="O44" i="89"/>
  <c r="O43" i="89"/>
  <c r="O41" i="89"/>
  <c r="O40" i="89"/>
  <c r="O45" i="89"/>
  <c r="BA41" i="94"/>
  <c r="BI41" i="94"/>
  <c r="AZ49" i="102"/>
  <c r="BH49" i="102"/>
  <c r="BH52" i="102"/>
  <c r="AZ52" i="102"/>
  <c r="BA31" i="98"/>
  <c r="BI31" i="98"/>
  <c r="BJ41" i="92"/>
  <c r="BB41" i="92"/>
  <c r="BJ45" i="92"/>
  <c r="BB45" i="92"/>
  <c r="BH25" i="88"/>
  <c r="AZ25" i="88"/>
  <c r="N35" i="10"/>
  <c r="N32" i="10"/>
  <c r="N34" i="10"/>
  <c r="N33" i="10"/>
  <c r="N31" i="10"/>
  <c r="N36" i="10"/>
  <c r="J40" i="102"/>
  <c r="J45" i="102"/>
  <c r="J42" i="102"/>
  <c r="J43" i="102"/>
  <c r="J41" i="102"/>
  <c r="J44" i="102"/>
  <c r="BB31" i="4"/>
  <c r="BJ31" i="4"/>
  <c r="F40" i="9"/>
  <c r="F43" i="9"/>
  <c r="F45" i="9"/>
  <c r="F41" i="9"/>
  <c r="F42" i="9"/>
  <c r="F44" i="9"/>
  <c r="BJ33" i="108"/>
  <c r="BB33" i="108"/>
  <c r="BA26" i="101"/>
  <c r="BI26" i="101"/>
  <c r="AY42" i="108"/>
  <c r="BG42" i="108"/>
  <c r="BF41" i="117"/>
  <c r="AX41" i="117"/>
  <c r="BB36" i="8"/>
  <c r="BJ36" i="8"/>
  <c r="BB35" i="8"/>
  <c r="BJ35" i="8"/>
  <c r="BF32" i="97"/>
  <c r="AX32" i="97"/>
  <c r="J53" i="86"/>
  <c r="J52" i="86"/>
  <c r="J50" i="86"/>
  <c r="J49" i="86"/>
  <c r="J54" i="86"/>
  <c r="J51" i="86"/>
  <c r="BI25" i="94"/>
  <c r="BA25" i="94"/>
  <c r="AZ31" i="102"/>
  <c r="BH31" i="102"/>
  <c r="BH34" i="102"/>
  <c r="AZ34" i="102"/>
  <c r="O43" i="106"/>
  <c r="O40" i="106"/>
  <c r="O41" i="106"/>
  <c r="O45" i="106"/>
  <c r="O44" i="106"/>
  <c r="O42" i="106"/>
  <c r="G42" i="100"/>
  <c r="G41" i="100"/>
  <c r="G44" i="100"/>
  <c r="G40" i="100"/>
  <c r="G45" i="100"/>
  <c r="G43" i="100"/>
  <c r="BH27" i="85"/>
  <c r="AZ27" i="85"/>
  <c r="BH25" i="85"/>
  <c r="AZ25" i="85"/>
  <c r="R54" i="88"/>
  <c r="R50" i="88"/>
  <c r="R53" i="88"/>
  <c r="R49" i="88"/>
  <c r="R52" i="88"/>
  <c r="R51" i="88"/>
  <c r="BC33" i="8"/>
  <c r="BK33" i="8"/>
  <c r="BC32" i="8"/>
  <c r="BK32" i="8"/>
  <c r="BB31" i="104"/>
  <c r="BJ31" i="104"/>
  <c r="BC40" i="95"/>
  <c r="BK40" i="95"/>
  <c r="BK22" i="93"/>
  <c r="BC22" i="93"/>
  <c r="BJ22" i="93"/>
  <c r="BB22" i="93"/>
  <c r="BB35" i="85"/>
  <c r="BJ35" i="85"/>
  <c r="BI53" i="97"/>
  <c r="BA53" i="97"/>
  <c r="BC32" i="1"/>
  <c r="BK32" i="1"/>
  <c r="BI31" i="101"/>
  <c r="BA31" i="101"/>
  <c r="BH50" i="95"/>
  <c r="AZ50" i="95"/>
  <c r="BH53" i="95"/>
  <c r="AZ53" i="95"/>
  <c r="BA50" i="87"/>
  <c r="BI50" i="87"/>
  <c r="F43" i="92"/>
  <c r="F45" i="92"/>
  <c r="F44" i="92"/>
  <c r="F42" i="92"/>
  <c r="F41" i="92"/>
  <c r="F40" i="92"/>
  <c r="S43" i="93"/>
  <c r="S44" i="93"/>
  <c r="S42" i="93"/>
  <c r="S41" i="93"/>
  <c r="S40" i="93"/>
  <c r="S45" i="93"/>
  <c r="AZ53" i="105"/>
  <c r="BH53" i="105"/>
  <c r="BC24" i="94"/>
  <c r="BK24" i="94"/>
  <c r="N24" i="94"/>
  <c r="N22" i="94"/>
  <c r="N27" i="94"/>
  <c r="N25" i="94"/>
  <c r="N26" i="94"/>
  <c r="N23" i="94"/>
  <c r="G22" i="86"/>
  <c r="G26" i="86"/>
  <c r="G24" i="86"/>
  <c r="G23" i="86"/>
  <c r="G27" i="86"/>
  <c r="G25" i="86"/>
  <c r="BJ25" i="91"/>
  <c r="BB25" i="91"/>
  <c r="S27" i="91"/>
  <c r="S25" i="91"/>
  <c r="S22" i="91"/>
  <c r="S26" i="91"/>
  <c r="S23" i="91"/>
  <c r="S24" i="91"/>
  <c r="BI49" i="7"/>
  <c r="BA49" i="7"/>
  <c r="BA53" i="7"/>
  <c r="BI53" i="7"/>
  <c r="BB41" i="107"/>
  <c r="BJ41" i="107"/>
  <c r="AZ53" i="85"/>
  <c r="BH53" i="85"/>
  <c r="F35" i="6"/>
  <c r="F31" i="6"/>
  <c r="F34" i="6"/>
  <c r="F36" i="6"/>
  <c r="F32" i="6"/>
  <c r="F33" i="6"/>
  <c r="K50" i="88"/>
  <c r="K49" i="88"/>
  <c r="K52" i="88"/>
  <c r="K53" i="88"/>
  <c r="K54" i="88"/>
  <c r="K51" i="88"/>
  <c r="BJ45" i="88"/>
  <c r="BB45" i="88"/>
  <c r="BB44" i="88"/>
  <c r="BJ44" i="88"/>
  <c r="BJ52" i="94"/>
  <c r="BB52" i="94"/>
  <c r="BJ40" i="90"/>
  <c r="BB40" i="90"/>
  <c r="BB44" i="90"/>
  <c r="BJ44" i="90"/>
  <c r="BA42" i="102"/>
  <c r="BI42" i="102"/>
  <c r="BA44" i="102"/>
  <c r="BI44" i="102"/>
  <c r="BI43" i="92"/>
  <c r="BA43" i="92"/>
  <c r="F36" i="4"/>
  <c r="F34" i="4"/>
  <c r="F32" i="4"/>
  <c r="F31" i="4"/>
  <c r="F33" i="4"/>
  <c r="F35" i="4"/>
  <c r="R43" i="89"/>
  <c r="R44" i="89"/>
  <c r="R45" i="89"/>
  <c r="R40" i="89"/>
  <c r="R41" i="89"/>
  <c r="R42" i="89"/>
  <c r="BC41" i="100"/>
  <c r="BK41" i="100"/>
  <c r="AY50" i="108"/>
  <c r="BG50" i="108"/>
  <c r="BJ52" i="104"/>
  <c r="BB52" i="104"/>
  <c r="BK41" i="87"/>
  <c r="BC41" i="87"/>
  <c r="BB26" i="105"/>
  <c r="BJ26" i="105"/>
  <c r="BB23" i="105"/>
  <c r="BJ23" i="105"/>
  <c r="R26" i="108"/>
  <c r="R27" i="108"/>
  <c r="R23" i="108"/>
  <c r="R25" i="108"/>
  <c r="R24" i="108"/>
  <c r="R22" i="108"/>
  <c r="BG42" i="6"/>
  <c r="AY42" i="6"/>
  <c r="AZ52" i="7"/>
  <c r="BH52" i="7"/>
  <c r="BB24" i="96"/>
  <c r="BJ24" i="96"/>
  <c r="BG26" i="98"/>
  <c r="AY26" i="98"/>
  <c r="BJ23" i="9"/>
  <c r="BB23" i="9"/>
  <c r="BB27" i="9"/>
  <c r="BJ27" i="9"/>
  <c r="G54" i="85"/>
  <c r="G52" i="85"/>
  <c r="G53" i="85"/>
  <c r="G49" i="85"/>
  <c r="G50" i="85"/>
  <c r="G51" i="85"/>
  <c r="BA22" i="85"/>
  <c r="BI22" i="85"/>
  <c r="BA49" i="103"/>
  <c r="BI49" i="103"/>
  <c r="BI53" i="103"/>
  <c r="BA53" i="103"/>
  <c r="J22" i="107"/>
  <c r="J26" i="107"/>
  <c r="J24" i="107"/>
  <c r="J23" i="107"/>
  <c r="J27" i="107"/>
  <c r="J25" i="107"/>
  <c r="S25" i="95"/>
  <c r="S22" i="95"/>
  <c r="S24" i="95"/>
  <c r="S23" i="95"/>
  <c r="S27" i="95"/>
  <c r="S26" i="95"/>
  <c r="BB26" i="88"/>
  <c r="BJ26" i="88"/>
  <c r="BJ26" i="100"/>
  <c r="BB26" i="100"/>
  <c r="BJ25" i="100"/>
  <c r="BB25" i="100"/>
  <c r="BJ25" i="85"/>
  <c r="BB25" i="85"/>
  <c r="BJ27" i="85"/>
  <c r="BB27" i="85"/>
  <c r="BB50" i="103"/>
  <c r="BJ50" i="103"/>
  <c r="BC49" i="92"/>
  <c r="BK49" i="92"/>
  <c r="BC54" i="92"/>
  <c r="BK54" i="92"/>
  <c r="O53" i="89"/>
  <c r="O51" i="89"/>
  <c r="O52" i="89"/>
  <c r="O50" i="89"/>
  <c r="O54" i="89"/>
  <c r="O49" i="89"/>
  <c r="BC24" i="10"/>
  <c r="BK24" i="10"/>
  <c r="F43" i="106"/>
  <c r="F40" i="106"/>
  <c r="F44" i="106"/>
  <c r="F42" i="106"/>
  <c r="F41" i="106"/>
  <c r="F45" i="106"/>
  <c r="BJ45" i="89"/>
  <c r="BB45" i="89"/>
  <c r="BB44" i="89"/>
  <c r="BJ44" i="89"/>
  <c r="BK32" i="105"/>
  <c r="BC32" i="105"/>
  <c r="AZ54" i="103"/>
  <c r="BH54" i="103"/>
  <c r="BI40" i="90"/>
  <c r="BA40" i="90"/>
  <c r="BK40" i="90"/>
  <c r="BC40" i="90"/>
  <c r="AZ23" i="104"/>
  <c r="BH23" i="104"/>
  <c r="BH27" i="104"/>
  <c r="AZ27" i="104"/>
  <c r="N22" i="108"/>
  <c r="N23" i="108"/>
  <c r="N27" i="108"/>
  <c r="N26" i="108"/>
  <c r="N24" i="108"/>
  <c r="N25" i="108"/>
  <c r="BG35" i="108"/>
  <c r="AY35" i="108"/>
  <c r="BG33" i="108"/>
  <c r="AY33" i="108"/>
  <c r="BH40" i="95"/>
  <c r="AZ40" i="95"/>
  <c r="O54" i="99"/>
  <c r="O53" i="99"/>
  <c r="O50" i="99"/>
  <c r="O51" i="99"/>
  <c r="O52" i="99"/>
  <c r="O49" i="99"/>
  <c r="BC42" i="98"/>
  <c r="BK42" i="98"/>
  <c r="BI24" i="99"/>
  <c r="BA24" i="99"/>
  <c r="BI27" i="99"/>
  <c r="BA27" i="99"/>
  <c r="F25" i="105"/>
  <c r="F23" i="105"/>
  <c r="F26" i="105"/>
  <c r="F27" i="105"/>
  <c r="F24" i="105"/>
  <c r="F22" i="105"/>
  <c r="K26" i="95"/>
  <c r="K23" i="95"/>
  <c r="K27" i="95"/>
  <c r="K24" i="95"/>
  <c r="K22" i="95"/>
  <c r="K25" i="95"/>
  <c r="BB40" i="104"/>
  <c r="BJ40" i="104"/>
  <c r="BC31" i="92"/>
  <c r="BK31" i="92"/>
  <c r="K32" i="106"/>
  <c r="K35" i="106"/>
  <c r="K31" i="106"/>
  <c r="K36" i="106"/>
  <c r="K34" i="106"/>
  <c r="K33" i="106"/>
  <c r="J23" i="96"/>
  <c r="J24" i="96"/>
  <c r="J26" i="96"/>
  <c r="J25" i="96"/>
  <c r="J27" i="96"/>
  <c r="J22" i="96"/>
  <c r="BJ33" i="117"/>
  <c r="BB33" i="117"/>
  <c r="BC49" i="108"/>
  <c r="BK49" i="108"/>
  <c r="G50" i="108"/>
  <c r="G49" i="108"/>
  <c r="G52" i="108"/>
  <c r="G53" i="108"/>
  <c r="G51" i="108"/>
  <c r="G54" i="108"/>
  <c r="R42" i="91"/>
  <c r="R41" i="91"/>
  <c r="R45" i="91"/>
  <c r="R43" i="91"/>
  <c r="R44" i="91"/>
  <c r="R40" i="91"/>
  <c r="AY54" i="8"/>
  <c r="BG54" i="8"/>
  <c r="AY49" i="8"/>
  <c r="BG49" i="8"/>
  <c r="BC34" i="101"/>
  <c r="BK34" i="101"/>
  <c r="BK31" i="101"/>
  <c r="BC31" i="101"/>
  <c r="BG52" i="89"/>
  <c r="AY52" i="89"/>
  <c r="R52" i="89"/>
  <c r="R53" i="89"/>
  <c r="R50" i="89"/>
  <c r="R54" i="89"/>
  <c r="R49" i="89"/>
  <c r="R51" i="89"/>
  <c r="AX23" i="117"/>
  <c r="BF23" i="117"/>
  <c r="R31" i="108"/>
  <c r="R33" i="108"/>
  <c r="R34" i="108"/>
  <c r="R36" i="108"/>
  <c r="R32" i="108"/>
  <c r="R35" i="108"/>
  <c r="W54" i="98"/>
  <c r="W52" i="98"/>
  <c r="W53" i="98"/>
  <c r="W51" i="98"/>
  <c r="W50" i="98"/>
  <c r="W49" i="98"/>
  <c r="BG42" i="91"/>
  <c r="AY42" i="91"/>
  <c r="O41" i="97"/>
  <c r="O43" i="97"/>
  <c r="O40" i="97"/>
  <c r="O42" i="97"/>
  <c r="O44" i="97"/>
  <c r="O45" i="97"/>
  <c r="V22" i="10"/>
  <c r="V26" i="10"/>
  <c r="V23" i="10"/>
  <c r="V25" i="10"/>
  <c r="V24" i="10"/>
  <c r="V27" i="10"/>
  <c r="BK43" i="95"/>
  <c r="BC43" i="95"/>
  <c r="BF51" i="88"/>
  <c r="AX51" i="88"/>
  <c r="BF54" i="88"/>
  <c r="AX54" i="88"/>
  <c r="BJ24" i="107"/>
  <c r="BB24" i="107"/>
  <c r="BH32" i="103"/>
  <c r="AZ32" i="103"/>
  <c r="AZ33" i="103"/>
  <c r="BH33" i="103"/>
  <c r="AX35" i="94"/>
  <c r="BF35" i="94"/>
  <c r="BB52" i="95"/>
  <c r="BJ52" i="95"/>
  <c r="BA24" i="107"/>
  <c r="BI24" i="107"/>
  <c r="J40" i="105"/>
  <c r="J41" i="105"/>
  <c r="J44" i="105"/>
  <c r="J43" i="105"/>
  <c r="J42" i="105"/>
  <c r="J45" i="105"/>
  <c r="AX45" i="96"/>
  <c r="BF45" i="96"/>
  <c r="BA32" i="97"/>
  <c r="BI32" i="97"/>
  <c r="BI31" i="97"/>
  <c r="BA31" i="97"/>
  <c r="BC49" i="102"/>
  <c r="BK49" i="102"/>
  <c r="BC54" i="102"/>
  <c r="BK54" i="102"/>
  <c r="BK50" i="104"/>
  <c r="BC50" i="104"/>
  <c r="K51" i="104"/>
  <c r="K52" i="104"/>
  <c r="K53" i="104"/>
  <c r="K49" i="104"/>
  <c r="K54" i="104"/>
  <c r="K50" i="104"/>
  <c r="W34" i="102"/>
  <c r="W35" i="102"/>
  <c r="W36" i="102"/>
  <c r="W32" i="102"/>
  <c r="W33" i="102"/>
  <c r="W31" i="102"/>
  <c r="AY24" i="117"/>
  <c r="BG24" i="117"/>
  <c r="BC24" i="117"/>
  <c r="BK24" i="117"/>
  <c r="BH31" i="85"/>
  <c r="AZ31" i="85"/>
  <c r="AZ36" i="85"/>
  <c r="BH36" i="85"/>
  <c r="S22" i="100"/>
  <c r="S27" i="100"/>
  <c r="S24" i="100"/>
  <c r="S23" i="100"/>
  <c r="S25" i="100"/>
  <c r="S26" i="100"/>
  <c r="BK42" i="92"/>
  <c r="BC42" i="92"/>
  <c r="BK44" i="92"/>
  <c r="BC44" i="92"/>
  <c r="BF25" i="89"/>
  <c r="AX25" i="89"/>
  <c r="BC25" i="89"/>
  <c r="BK25" i="89"/>
  <c r="BA32" i="94"/>
  <c r="BI32" i="94"/>
  <c r="BI33" i="94"/>
  <c r="BA33" i="94"/>
  <c r="BJ50" i="4"/>
  <c r="BB50" i="4"/>
  <c r="K54" i="4"/>
  <c r="K53" i="4"/>
  <c r="K50" i="4"/>
  <c r="K52" i="4"/>
  <c r="K49" i="4"/>
  <c r="K51" i="4"/>
  <c r="AZ50" i="96"/>
  <c r="BH50" i="96"/>
  <c r="AZ49" i="96"/>
  <c r="BH49" i="96"/>
  <c r="O24" i="97"/>
  <c r="O26" i="97"/>
  <c r="O22" i="97"/>
  <c r="O27" i="97"/>
  <c r="O25" i="97"/>
  <c r="O23" i="97"/>
  <c r="R51" i="95"/>
  <c r="R49" i="95"/>
  <c r="R52" i="95"/>
  <c r="R54" i="95"/>
  <c r="R50" i="95"/>
  <c r="R53" i="95"/>
  <c r="K34" i="101"/>
  <c r="K35" i="101"/>
  <c r="K31" i="101"/>
  <c r="K33" i="101"/>
  <c r="K36" i="101"/>
  <c r="K32" i="101"/>
  <c r="BI41" i="105"/>
  <c r="BA41" i="105"/>
  <c r="AZ50" i="101"/>
  <c r="BH50" i="101"/>
  <c r="BH53" i="101"/>
  <c r="AZ53" i="101"/>
  <c r="BI35" i="8"/>
  <c r="BA35" i="8"/>
  <c r="AY51" i="97"/>
  <c r="BG51" i="97"/>
  <c r="AY53" i="97"/>
  <c r="BG53" i="97"/>
  <c r="BJ52" i="6"/>
  <c r="BB52" i="6"/>
  <c r="BJ53" i="6"/>
  <c r="BB53" i="6"/>
  <c r="AZ33" i="95"/>
  <c r="BH33" i="95"/>
  <c r="AZ31" i="95"/>
  <c r="BH31" i="95"/>
  <c r="BC24" i="91"/>
  <c r="BK24" i="91"/>
  <c r="BH26" i="86"/>
  <c r="AZ26" i="86"/>
  <c r="AZ27" i="86"/>
  <c r="BH27" i="86"/>
  <c r="BH43" i="96"/>
  <c r="AZ43" i="96"/>
  <c r="BH41" i="96"/>
  <c r="AZ41" i="96"/>
  <c r="BA41" i="5"/>
  <c r="BI41" i="5"/>
  <c r="BB45" i="6"/>
  <c r="BJ45" i="6"/>
  <c r="BI24" i="10"/>
  <c r="BA24" i="10"/>
  <c r="K50" i="93"/>
  <c r="K52" i="93"/>
  <c r="K54" i="93"/>
  <c r="K53" i="93"/>
  <c r="K51" i="93"/>
  <c r="K49" i="93"/>
  <c r="BF32" i="102"/>
  <c r="AX32" i="102"/>
  <c r="BF36" i="99"/>
  <c r="AX36" i="99"/>
  <c r="AX34" i="99"/>
  <c r="BF34" i="99"/>
  <c r="AX33" i="103"/>
  <c r="BF33" i="103"/>
  <c r="AX36" i="103"/>
  <c r="BF36" i="103"/>
  <c r="BC41" i="5"/>
  <c r="BK41" i="5"/>
  <c r="F27" i="9"/>
  <c r="F25" i="9"/>
  <c r="F26" i="9"/>
  <c r="F22" i="9"/>
  <c r="F23" i="9"/>
  <c r="F24" i="9"/>
  <c r="BK23" i="86"/>
  <c r="BC23" i="86"/>
  <c r="BJ50" i="105"/>
  <c r="BB50" i="105"/>
  <c r="BG35" i="98"/>
  <c r="AY35" i="98"/>
  <c r="BI51" i="106"/>
  <c r="BA51" i="106"/>
  <c r="N52" i="106"/>
  <c r="N50" i="106"/>
  <c r="N49" i="106"/>
  <c r="N51" i="106"/>
  <c r="N54" i="106"/>
  <c r="N53" i="106"/>
  <c r="BA35" i="87"/>
  <c r="BI35" i="87"/>
  <c r="BK35" i="87"/>
  <c r="BC35" i="87"/>
  <c r="BJ34" i="88"/>
  <c r="BB34" i="88"/>
  <c r="BA22" i="8"/>
  <c r="BI22" i="8"/>
  <c r="BA25" i="8"/>
  <c r="BI25" i="8"/>
  <c r="G49" i="95"/>
  <c r="G50" i="95"/>
  <c r="G54" i="95"/>
  <c r="G51" i="95"/>
  <c r="G53" i="95"/>
  <c r="G52" i="95"/>
  <c r="BJ49" i="93"/>
  <c r="BB49" i="93"/>
  <c r="G52" i="93"/>
  <c r="G49" i="93"/>
  <c r="G53" i="93"/>
  <c r="G50" i="93"/>
  <c r="G54" i="93"/>
  <c r="G51" i="93"/>
  <c r="BA33" i="7"/>
  <c r="BI33" i="7"/>
  <c r="BA34" i="7"/>
  <c r="BI34" i="7"/>
  <c r="AZ26" i="103"/>
  <c r="BH26" i="103"/>
  <c r="BF24" i="94"/>
  <c r="AX24" i="94"/>
  <c r="BF27" i="94"/>
  <c r="AX27" i="94"/>
  <c r="BF22" i="96"/>
  <c r="AX22" i="96"/>
  <c r="BB51" i="8"/>
  <c r="BJ51" i="8"/>
  <c r="G24" i="107"/>
  <c r="G26" i="107"/>
  <c r="G22" i="107"/>
  <c r="G23" i="107"/>
  <c r="G27" i="107"/>
  <c r="G25" i="107"/>
  <c r="AZ25" i="93"/>
  <c r="BH25" i="93"/>
  <c r="R25" i="93"/>
  <c r="R26" i="93"/>
  <c r="R24" i="93"/>
  <c r="R23" i="93"/>
  <c r="R27" i="93"/>
  <c r="R22" i="93"/>
  <c r="K44" i="9"/>
  <c r="K40" i="9"/>
  <c r="K42" i="9"/>
  <c r="K43" i="9"/>
  <c r="K45" i="9"/>
  <c r="K41" i="9"/>
  <c r="BG33" i="94"/>
  <c r="AY33" i="94"/>
  <c r="BB51" i="92"/>
  <c r="BJ51" i="92"/>
  <c r="BB53" i="92"/>
  <c r="BJ53" i="92"/>
  <c r="G44" i="86"/>
  <c r="G42" i="86"/>
  <c r="G45" i="86"/>
  <c r="G40" i="86"/>
  <c r="G41" i="86"/>
  <c r="G43" i="86"/>
  <c r="G50" i="5"/>
  <c r="G49" i="5"/>
  <c r="G52" i="5"/>
  <c r="G53" i="5"/>
  <c r="G51" i="5"/>
  <c r="G54" i="5"/>
  <c r="BJ43" i="8"/>
  <c r="BB43" i="8"/>
  <c r="BB45" i="8"/>
  <c r="BJ45" i="8"/>
  <c r="BC32" i="88"/>
  <c r="BK32" i="88"/>
  <c r="AX34" i="91"/>
  <c r="BF34" i="91"/>
  <c r="BI49" i="4"/>
  <c r="BA49" i="4"/>
  <c r="BF50" i="103"/>
  <c r="AX50" i="103"/>
  <c r="BF49" i="103"/>
  <c r="AX49" i="103"/>
  <c r="R34" i="89"/>
  <c r="R35" i="89"/>
  <c r="R36" i="89"/>
  <c r="R33" i="89"/>
  <c r="R32" i="89"/>
  <c r="R31" i="89"/>
  <c r="AZ25" i="95"/>
  <c r="BH25" i="95"/>
  <c r="AZ26" i="95"/>
  <c r="BH26" i="95"/>
  <c r="BB27" i="8"/>
  <c r="BJ27" i="8"/>
  <c r="BJ26" i="8"/>
  <c r="BB26" i="8"/>
  <c r="AX27" i="97"/>
  <c r="BF27" i="97"/>
  <c r="S31" i="104"/>
  <c r="S36" i="104"/>
  <c r="S34" i="104"/>
  <c r="S33" i="104"/>
  <c r="S32" i="104"/>
  <c r="S35" i="104"/>
  <c r="BK45" i="102"/>
  <c r="BC45" i="102"/>
  <c r="BK40" i="102"/>
  <c r="BC40" i="102"/>
  <c r="BJ52" i="108"/>
  <c r="BB52" i="108"/>
  <c r="BI23" i="4"/>
  <c r="BA23" i="4"/>
  <c r="BK43" i="86"/>
  <c r="BC43" i="86"/>
  <c r="BI35" i="99"/>
  <c r="BA35" i="99"/>
  <c r="BI34" i="99"/>
  <c r="BA34" i="99"/>
  <c r="BH25" i="87"/>
  <c r="AZ25" i="87"/>
  <c r="BI43" i="98"/>
  <c r="BA43" i="98"/>
  <c r="BI40" i="98"/>
  <c r="BA40" i="98"/>
  <c r="BH32" i="105"/>
  <c r="AZ32" i="105"/>
  <c r="BH33" i="105"/>
  <c r="AZ33" i="105"/>
  <c r="S33" i="95"/>
  <c r="S36" i="95"/>
  <c r="S34" i="95"/>
  <c r="S31" i="95"/>
  <c r="S35" i="95"/>
  <c r="S32" i="95"/>
  <c r="J44" i="101"/>
  <c r="J41" i="101"/>
  <c r="J45" i="101"/>
  <c r="J42" i="101"/>
  <c r="J40" i="101"/>
  <c r="J43" i="101"/>
  <c r="BC53" i="8"/>
  <c r="BK53" i="8"/>
  <c r="BI40" i="107"/>
  <c r="BA40" i="107"/>
  <c r="AX26" i="10"/>
  <c r="BF26" i="10"/>
  <c r="BB51" i="97"/>
  <c r="BJ51" i="97"/>
  <c r="BJ54" i="97"/>
  <c r="BB54" i="97"/>
  <c r="BJ32" i="89"/>
  <c r="BB32" i="89"/>
  <c r="BJ34" i="89"/>
  <c r="BB34" i="89"/>
  <c r="BJ31" i="101"/>
  <c r="BB31" i="101"/>
  <c r="BB32" i="101"/>
  <c r="BJ32" i="101"/>
  <c r="BA42" i="7"/>
  <c r="BI42" i="7"/>
  <c r="BJ35" i="94"/>
  <c r="BB35" i="94"/>
  <c r="BB32" i="94"/>
  <c r="BJ32" i="94"/>
  <c r="BA41" i="97"/>
  <c r="BI41" i="97"/>
  <c r="AX44" i="88"/>
  <c r="BF44" i="88"/>
  <c r="BF41" i="88"/>
  <c r="AX41" i="88"/>
  <c r="BI25" i="7"/>
  <c r="BA25" i="7"/>
  <c r="AX40" i="94"/>
  <c r="BF40" i="94"/>
  <c r="BF43" i="91"/>
  <c r="AX43" i="91"/>
  <c r="AZ35" i="86"/>
  <c r="BH35" i="86"/>
  <c r="AZ26" i="7"/>
  <c r="BH26" i="7"/>
  <c r="R45" i="9"/>
  <c r="R43" i="9"/>
  <c r="R41" i="9"/>
  <c r="R40" i="9"/>
  <c r="R42" i="9"/>
  <c r="R44" i="9"/>
  <c r="BK23" i="104"/>
  <c r="BC23" i="104"/>
  <c r="BK23" i="1"/>
  <c r="BC23" i="1"/>
  <c r="J22" i="1"/>
  <c r="J27" i="1"/>
  <c r="J24" i="1"/>
  <c r="J25" i="1"/>
  <c r="J23" i="1"/>
  <c r="J26" i="1"/>
  <c r="V50" i="86"/>
  <c r="V51" i="86"/>
  <c r="V53" i="86"/>
  <c r="V52" i="86"/>
  <c r="V54" i="86"/>
  <c r="V49" i="86"/>
  <c r="BK26" i="7"/>
  <c r="BC26" i="7"/>
  <c r="BA50" i="98"/>
  <c r="BI50" i="98"/>
  <c r="BJ23" i="89"/>
  <c r="BB23" i="89"/>
  <c r="BB26" i="101"/>
  <c r="BJ26" i="101"/>
  <c r="BJ24" i="101"/>
  <c r="BB24" i="101"/>
  <c r="AZ42" i="103"/>
  <c r="BH42" i="103"/>
  <c r="BH45" i="103"/>
  <c r="AZ45" i="103"/>
  <c r="AX49" i="96"/>
  <c r="BF49" i="96"/>
  <c r="BB40" i="94"/>
  <c r="BJ40" i="94"/>
  <c r="BJ44" i="94"/>
  <c r="BB44" i="94"/>
  <c r="BA25" i="97"/>
  <c r="BI25" i="97"/>
  <c r="BC51" i="9"/>
  <c r="BK51" i="9"/>
  <c r="BK24" i="102"/>
  <c r="BC24" i="102"/>
  <c r="BC25" i="102"/>
  <c r="BK25" i="102"/>
  <c r="R36" i="100"/>
  <c r="R31" i="100"/>
  <c r="R35" i="100"/>
  <c r="R32" i="100"/>
  <c r="R34" i="100"/>
  <c r="R33" i="100"/>
  <c r="J22" i="88"/>
  <c r="J23" i="88"/>
  <c r="J27" i="88"/>
  <c r="J24" i="88"/>
  <c r="J26" i="88"/>
  <c r="J25" i="88"/>
  <c r="BH22" i="4"/>
  <c r="AZ22" i="4"/>
  <c r="BI41" i="101"/>
  <c r="BA41" i="101"/>
  <c r="BI43" i="101"/>
  <c r="BA43" i="101"/>
  <c r="BJ25" i="104"/>
  <c r="BB25" i="104"/>
  <c r="BA23" i="87"/>
  <c r="BI23" i="87"/>
  <c r="BH44" i="102"/>
  <c r="AZ44" i="102"/>
  <c r="BH45" i="102"/>
  <c r="AZ45" i="102"/>
  <c r="AX27" i="8"/>
  <c r="BF27" i="8"/>
  <c r="AX23" i="8"/>
  <c r="BF23" i="8"/>
  <c r="AZ32" i="4"/>
  <c r="BH32" i="4"/>
  <c r="K32" i="4"/>
  <c r="K36" i="4"/>
  <c r="K35" i="4"/>
  <c r="K34" i="4"/>
  <c r="K33" i="4"/>
  <c r="K31" i="4"/>
  <c r="AY31" i="85"/>
  <c r="BG31" i="85"/>
  <c r="F36" i="85"/>
  <c r="F34" i="85"/>
  <c r="F32" i="85"/>
  <c r="F33" i="85"/>
  <c r="F31" i="85"/>
  <c r="F35" i="85"/>
  <c r="BI32" i="6"/>
  <c r="BA32" i="6"/>
  <c r="J51" i="107"/>
  <c r="J54" i="107"/>
  <c r="J50" i="107"/>
  <c r="J52" i="107"/>
  <c r="J49" i="107"/>
  <c r="J53" i="107"/>
  <c r="BF34" i="96"/>
  <c r="AX34" i="96"/>
  <c r="BF36" i="96"/>
  <c r="AX36" i="96"/>
  <c r="K45" i="103"/>
  <c r="K44" i="103"/>
  <c r="K42" i="103"/>
  <c r="K43" i="103"/>
  <c r="K41" i="103"/>
  <c r="K40" i="103"/>
  <c r="J22" i="100"/>
  <c r="J23" i="100"/>
  <c r="J25" i="100"/>
  <c r="J26" i="100"/>
  <c r="J24" i="100"/>
  <c r="J27" i="100"/>
  <c r="AZ36" i="7"/>
  <c r="BH36" i="7"/>
  <c r="BA31" i="106"/>
  <c r="BI31" i="106"/>
  <c r="AY23" i="97"/>
  <c r="BG23" i="97"/>
  <c r="AY22" i="97"/>
  <c r="BG22" i="97"/>
  <c r="BC24" i="92"/>
  <c r="BK24" i="92"/>
  <c r="BC26" i="92"/>
  <c r="BK26" i="92"/>
  <c r="BC54" i="10"/>
  <c r="BK54" i="10"/>
  <c r="BC53" i="10"/>
  <c r="BK53" i="10"/>
  <c r="BC33" i="98"/>
  <c r="BK33" i="98"/>
  <c r="BA50" i="107"/>
  <c r="BI50" i="107"/>
  <c r="BA49" i="107"/>
  <c r="BI49" i="107"/>
  <c r="BA50" i="106"/>
  <c r="BI50" i="106"/>
  <c r="BH50" i="104"/>
  <c r="AZ50" i="104"/>
  <c r="AZ52" i="104"/>
  <c r="BH52" i="104"/>
  <c r="BK35" i="86"/>
  <c r="BC35" i="86"/>
  <c r="N36" i="8"/>
  <c r="N34" i="8"/>
  <c r="N35" i="8"/>
  <c r="N33" i="8"/>
  <c r="N32" i="8"/>
  <c r="N31" i="8"/>
  <c r="BI50" i="99"/>
  <c r="BA50" i="99"/>
  <c r="BI52" i="99"/>
  <c r="BA52" i="99"/>
  <c r="N41" i="9"/>
  <c r="N43" i="9"/>
  <c r="N40" i="9"/>
  <c r="N42" i="9"/>
  <c r="N45" i="9"/>
  <c r="N44" i="9"/>
  <c r="BI32" i="103"/>
  <c r="BA32" i="103"/>
  <c r="AX26" i="99"/>
  <c r="BF26" i="99"/>
  <c r="BH35" i="104"/>
  <c r="AZ35" i="104"/>
  <c r="AZ32" i="104"/>
  <c r="BH32" i="104"/>
  <c r="R42" i="104"/>
  <c r="R45" i="104"/>
  <c r="R43" i="104"/>
  <c r="R40" i="104"/>
  <c r="R41" i="104"/>
  <c r="R44" i="104"/>
  <c r="AZ40" i="5"/>
  <c r="BH40" i="5"/>
  <c r="BH44" i="5"/>
  <c r="AZ44" i="5"/>
  <c r="AZ53" i="86"/>
  <c r="BH53" i="86"/>
  <c r="BH50" i="86"/>
  <c r="AZ50" i="86"/>
  <c r="S49" i="86"/>
  <c r="S50" i="86"/>
  <c r="S54" i="86"/>
  <c r="S52" i="86"/>
  <c r="S53" i="86"/>
  <c r="S51" i="86"/>
  <c r="BC43" i="10"/>
  <c r="BK43" i="10"/>
  <c r="W36" i="98"/>
  <c r="W35" i="98"/>
  <c r="W33" i="98"/>
  <c r="W34" i="98"/>
  <c r="W31" i="98"/>
  <c r="W32" i="98"/>
  <c r="BG25" i="10"/>
  <c r="AY25" i="10"/>
  <c r="F43" i="85"/>
  <c r="F42" i="85"/>
  <c r="F41" i="85"/>
  <c r="F40" i="85"/>
  <c r="F45" i="85"/>
  <c r="F44" i="85"/>
  <c r="BH44" i="85"/>
  <c r="AZ44" i="85"/>
  <c r="BA53" i="10"/>
  <c r="BI53" i="10"/>
  <c r="V51" i="10"/>
  <c r="V50" i="10"/>
  <c r="V53" i="10"/>
  <c r="V54" i="10"/>
  <c r="V52" i="10"/>
  <c r="V49" i="10"/>
  <c r="J44" i="107"/>
  <c r="J40" i="107"/>
  <c r="J43" i="107"/>
  <c r="J41" i="107"/>
  <c r="J42" i="107"/>
  <c r="J45" i="107"/>
  <c r="BJ34" i="92"/>
  <c r="BB34" i="92"/>
  <c r="AY35" i="8"/>
  <c r="BG35" i="8"/>
  <c r="A67" i="75"/>
  <c r="L87" i="75"/>
  <c r="L59" i="75"/>
  <c r="A106" i="75"/>
  <c r="L109" i="75"/>
  <c r="A29" i="75"/>
  <c r="L21" i="75"/>
  <c r="C6" i="75"/>
  <c r="L30" i="75"/>
  <c r="L84" i="75"/>
  <c r="A135" i="75"/>
  <c r="L164" i="75"/>
  <c r="A144" i="75"/>
  <c r="A152" i="75"/>
  <c r="L93" i="75"/>
  <c r="L53" i="75"/>
  <c r="C180" i="75"/>
  <c r="A105" i="75"/>
  <c r="A192" i="75"/>
  <c r="A89" i="75"/>
  <c r="L190" i="75"/>
  <c r="C167" i="75"/>
  <c r="A68" i="75"/>
  <c r="L60" i="75"/>
  <c r="L115" i="75"/>
  <c r="A14" i="75"/>
  <c r="L70" i="75"/>
  <c r="L43" i="75"/>
  <c r="A148" i="75"/>
  <c r="A66" i="75"/>
  <c r="L22" i="75"/>
  <c r="A133" i="75"/>
  <c r="A41" i="75"/>
  <c r="C54" i="75"/>
  <c r="A158" i="75"/>
  <c r="C8" i="75"/>
  <c r="L113" i="75"/>
  <c r="C7" i="75"/>
  <c r="C90" i="75"/>
  <c r="A17" i="75"/>
  <c r="A109" i="75"/>
  <c r="A111" i="75"/>
  <c r="A183" i="75"/>
  <c r="L130" i="75"/>
  <c r="A178" i="75"/>
  <c r="L112" i="75"/>
  <c r="A87" i="75"/>
  <c r="C16" i="75"/>
  <c r="A56" i="75"/>
  <c r="C156" i="75"/>
  <c r="L51" i="75"/>
  <c r="C66" i="75"/>
  <c r="A46" i="75"/>
  <c r="L90" i="75"/>
  <c r="L47" i="75"/>
  <c r="A23" i="75"/>
  <c r="L40" i="75"/>
  <c r="A115" i="75"/>
  <c r="L77" i="75"/>
  <c r="L134" i="75"/>
  <c r="L91" i="75"/>
  <c r="C77" i="75"/>
  <c r="A3" i="75"/>
  <c r="A107" i="75"/>
  <c r="L62" i="75"/>
  <c r="L173" i="75"/>
  <c r="L182" i="75"/>
  <c r="A95" i="75"/>
  <c r="A126" i="75"/>
  <c r="L36" i="75"/>
  <c r="L3" i="75"/>
  <c r="L80" i="75"/>
  <c r="L123" i="75"/>
  <c r="A15" i="75"/>
  <c r="L136" i="75"/>
  <c r="A9" i="75"/>
  <c r="C149" i="75"/>
  <c r="L140" i="75"/>
  <c r="L20" i="75"/>
  <c r="A61" i="75"/>
  <c r="L96" i="75"/>
  <c r="L116" i="75"/>
  <c r="A187" i="75"/>
  <c r="L50" i="75"/>
  <c r="L98" i="75"/>
  <c r="A124" i="75"/>
  <c r="C177" i="75"/>
  <c r="C194" i="75"/>
  <c r="L176" i="75"/>
  <c r="A10" i="75"/>
  <c r="A103" i="75"/>
  <c r="C134" i="75"/>
  <c r="L78" i="75"/>
  <c r="A104" i="75"/>
  <c r="L61" i="75"/>
  <c r="L162" i="75"/>
  <c r="A194" i="75"/>
  <c r="L137" i="75"/>
  <c r="A81" i="75"/>
  <c r="A163" i="75"/>
  <c r="L153" i="75"/>
  <c r="L49" i="75"/>
  <c r="L175" i="75"/>
  <c r="A47" i="75"/>
  <c r="A189" i="75"/>
  <c r="A20" i="75"/>
  <c r="L188" i="75"/>
  <c r="L17" i="75"/>
  <c r="L44" i="75"/>
  <c r="F3" i="111"/>
  <c r="A86" i="75"/>
  <c r="A156" i="75"/>
  <c r="L106" i="75"/>
  <c r="A146" i="75"/>
  <c r="L97" i="75"/>
  <c r="A73" i="75"/>
  <c r="C93" i="75"/>
  <c r="A112" i="75"/>
  <c r="C61" i="75"/>
  <c r="C107" i="75"/>
  <c r="L121" i="75"/>
  <c r="L145" i="75"/>
  <c r="L66" i="75"/>
  <c r="A99" i="75"/>
  <c r="L45" i="75"/>
  <c r="A137" i="75"/>
  <c r="A134" i="75"/>
  <c r="C158" i="75"/>
  <c r="A36" i="75"/>
  <c r="C173" i="75"/>
  <c r="L28" i="75"/>
  <c r="L105" i="75"/>
  <c r="C130" i="75"/>
  <c r="L94" i="75"/>
  <c r="L119" i="75"/>
  <c r="A59" i="75"/>
  <c r="A88" i="75"/>
  <c r="L194" i="75"/>
  <c r="A153" i="75"/>
  <c r="A21" i="75"/>
  <c r="A108" i="75"/>
  <c r="L8" i="75"/>
  <c r="L107" i="75"/>
  <c r="A58" i="75"/>
  <c r="A43" i="75"/>
  <c r="L160" i="75"/>
  <c r="C141" i="75"/>
  <c r="P2" i="75"/>
  <c r="A39" i="75"/>
  <c r="L171" i="75"/>
  <c r="A177" i="75"/>
  <c r="A151" i="75"/>
  <c r="L149" i="75"/>
  <c r="L152" i="75"/>
  <c r="A132" i="75"/>
  <c r="C55" i="75"/>
  <c r="L111" i="75"/>
  <c r="L151" i="75"/>
  <c r="L187" i="75"/>
  <c r="L114" i="75"/>
  <c r="L72" i="75"/>
  <c r="C72" i="75"/>
  <c r="A169" i="75"/>
  <c r="L127" i="75"/>
  <c r="L192" i="75"/>
  <c r="L25" i="75"/>
  <c r="L181" i="75"/>
  <c r="L133" i="75"/>
  <c r="L7" i="75"/>
  <c r="L52" i="75"/>
  <c r="L39" i="75"/>
  <c r="L57" i="75"/>
  <c r="L79" i="75"/>
  <c r="L193" i="75"/>
  <c r="C143" i="75"/>
  <c r="A180" i="75"/>
  <c r="C94" i="75"/>
  <c r="C100" i="75"/>
  <c r="C99" i="75"/>
  <c r="A142" i="75"/>
  <c r="L104" i="75"/>
  <c r="L126" i="75"/>
  <c r="L9" i="75"/>
  <c r="A184" i="75"/>
  <c r="L161" i="75"/>
  <c r="L95" i="75"/>
  <c r="L180" i="75"/>
  <c r="L191" i="75"/>
  <c r="A54" i="75"/>
  <c r="C191" i="75"/>
  <c r="L33" i="75"/>
  <c r="L86" i="75"/>
  <c r="A40" i="75"/>
  <c r="A165" i="75"/>
  <c r="A119" i="75"/>
  <c r="A90" i="75"/>
  <c r="C3" i="75"/>
  <c r="L169" i="75"/>
  <c r="L100" i="75"/>
  <c r="L158" i="75"/>
  <c r="C98" i="75"/>
  <c r="L29" i="75"/>
  <c r="L129" i="75"/>
  <c r="C116" i="75"/>
  <c r="A182" i="75"/>
  <c r="A60" i="75"/>
  <c r="A45" i="75"/>
  <c r="A139" i="75"/>
  <c r="L89" i="75"/>
  <c r="A166" i="75"/>
  <c r="A154" i="75"/>
  <c r="L166" i="75"/>
  <c r="A50" i="75"/>
  <c r="L179" i="75"/>
  <c r="A32" i="75"/>
  <c r="L138" i="75"/>
  <c r="A30" i="75"/>
  <c r="L54" i="75"/>
  <c r="C162" i="75"/>
  <c r="A127" i="75"/>
  <c r="A170" i="75"/>
  <c r="A172" i="75"/>
  <c r="A65" i="75"/>
  <c r="A94" i="75"/>
  <c r="L186" i="75"/>
  <c r="A122" i="75"/>
  <c r="A174" i="75"/>
  <c r="C112" i="75"/>
  <c r="A140" i="75"/>
  <c r="L143" i="75"/>
  <c r="C75" i="75"/>
  <c r="L139" i="75"/>
  <c r="A42" i="75"/>
  <c r="C118" i="75"/>
  <c r="C120" i="75"/>
  <c r="C163" i="75"/>
  <c r="C17" i="75"/>
  <c r="L177" i="75"/>
  <c r="A186" i="75"/>
  <c r="L155" i="75"/>
  <c r="L88" i="75"/>
  <c r="C88" i="75"/>
  <c r="A114" i="75"/>
  <c r="A33" i="75"/>
  <c r="L27" i="75"/>
  <c r="A159" i="75"/>
  <c r="A136" i="75"/>
  <c r="L178" i="75"/>
  <c r="L157" i="75"/>
  <c r="C14" i="75"/>
  <c r="L13" i="75"/>
  <c r="A48" i="75"/>
  <c r="G2" i="61"/>
  <c r="C146" i="75"/>
  <c r="A149" i="75"/>
  <c r="L65" i="75"/>
  <c r="A98" i="75"/>
  <c r="L83" i="75"/>
  <c r="A63" i="75"/>
  <c r="L150" i="75"/>
  <c r="L156" i="75"/>
  <c r="L117" i="75"/>
  <c r="A101" i="75"/>
  <c r="A19" i="75"/>
  <c r="L92" i="75"/>
  <c r="L14" i="75"/>
  <c r="L5" i="75"/>
  <c r="A75" i="75"/>
  <c r="A11" i="75"/>
  <c r="C193" i="75"/>
  <c r="L148" i="75"/>
  <c r="C147" i="75"/>
  <c r="C69" i="75"/>
  <c r="L144" i="75"/>
  <c r="A70" i="75"/>
  <c r="A160" i="75"/>
  <c r="A71" i="75"/>
  <c r="L174" i="75"/>
  <c r="L74" i="75"/>
  <c r="C97" i="75"/>
  <c r="L15" i="75"/>
  <c r="C182" i="75"/>
  <c r="A4" i="75"/>
  <c r="C153" i="75"/>
  <c r="L163" i="75"/>
  <c r="L167" i="75"/>
  <c r="A157" i="75"/>
  <c r="C45" i="75"/>
  <c r="L85" i="75"/>
  <c r="A150" i="75"/>
  <c r="L11" i="75"/>
  <c r="L24" i="75"/>
  <c r="L23" i="75"/>
  <c r="L16" i="75"/>
  <c r="L154" i="75"/>
  <c r="L184" i="75"/>
  <c r="C140" i="75"/>
  <c r="L76" i="75"/>
  <c r="L19" i="75"/>
  <c r="L122" i="75"/>
  <c r="L185" i="75"/>
  <c r="A83" i="75"/>
  <c r="L165" i="75"/>
  <c r="L124" i="75"/>
  <c r="L108" i="75"/>
  <c r="L42" i="75"/>
  <c r="A131" i="75"/>
  <c r="A188" i="75"/>
  <c r="C35" i="75"/>
  <c r="A120" i="75"/>
  <c r="A162" i="75"/>
  <c r="C166" i="75"/>
  <c r="L10" i="75"/>
  <c r="A76" i="75"/>
  <c r="C174" i="75"/>
  <c r="A130" i="75"/>
  <c r="L68" i="75"/>
  <c r="C44" i="75"/>
  <c r="A35" i="75"/>
  <c r="L55" i="75"/>
  <c r="A38" i="75"/>
  <c r="A82" i="75"/>
  <c r="C150" i="75"/>
  <c r="A193" i="75"/>
  <c r="A28" i="75"/>
  <c r="A155" i="75"/>
  <c r="C103" i="75"/>
  <c r="C84" i="75"/>
  <c r="C81" i="75"/>
  <c r="A125" i="75"/>
  <c r="L6" i="75"/>
  <c r="A79" i="75"/>
  <c r="L73" i="75"/>
  <c r="C9" i="75"/>
  <c r="A128" i="75"/>
  <c r="L101" i="75"/>
  <c r="A13" i="75"/>
  <c r="A171" i="75"/>
  <c r="L99" i="75"/>
  <c r="L38" i="75"/>
  <c r="A44" i="75"/>
  <c r="C187" i="75"/>
  <c r="C139" i="75"/>
  <c r="A57" i="75"/>
  <c r="L64" i="75"/>
  <c r="A80" i="75"/>
  <c r="L159" i="75"/>
  <c r="L131" i="75"/>
  <c r="L41" i="75"/>
  <c r="C87" i="75"/>
  <c r="A97" i="75"/>
  <c r="A173" i="75"/>
  <c r="A24" i="75"/>
  <c r="L56" i="75"/>
  <c r="L35" i="75"/>
  <c r="A175" i="75"/>
  <c r="A53" i="75"/>
  <c r="A31" i="75"/>
  <c r="L110" i="75"/>
  <c r="A121" i="75"/>
  <c r="L172" i="75"/>
  <c r="A145" i="75"/>
  <c r="A100" i="75"/>
  <c r="A191" i="75"/>
  <c r="C161" i="75"/>
  <c r="L141" i="75"/>
  <c r="L63" i="75"/>
  <c r="L118" i="75"/>
  <c r="L120" i="75"/>
  <c r="A164" i="75"/>
  <c r="L32" i="75"/>
  <c r="C24" i="75"/>
  <c r="C74" i="75"/>
  <c r="A16" i="75"/>
  <c r="C73" i="75"/>
  <c r="A12" i="75"/>
  <c r="C114" i="75"/>
  <c r="C5" i="75"/>
  <c r="A102" i="75"/>
  <c r="L48" i="75"/>
  <c r="A113" i="75"/>
  <c r="A129" i="75"/>
  <c r="L12" i="75"/>
  <c r="L170" i="75"/>
  <c r="A181" i="75"/>
  <c r="C135" i="75"/>
  <c r="A91" i="75"/>
  <c r="A77" i="75"/>
  <c r="A64" i="75"/>
  <c r="C58" i="75"/>
  <c r="A27" i="75"/>
  <c r="L146" i="75"/>
  <c r="L142" i="75"/>
  <c r="C110" i="75"/>
  <c r="C37" i="75"/>
  <c r="C124" i="75"/>
  <c r="L103" i="75"/>
  <c r="A123" i="75"/>
  <c r="A147" i="75"/>
  <c r="L67" i="75"/>
  <c r="C152" i="75"/>
  <c r="A161" i="75"/>
  <c r="A25" i="75"/>
  <c r="L81" i="75"/>
  <c r="L128" i="75"/>
  <c r="A62" i="75"/>
  <c r="L71" i="75"/>
  <c r="C133" i="75"/>
  <c r="L34" i="75"/>
  <c r="A55" i="75"/>
  <c r="A84" i="75"/>
  <c r="C91" i="75"/>
  <c r="A26" i="75"/>
  <c r="A138" i="75"/>
  <c r="A51" i="75"/>
  <c r="C159" i="75"/>
  <c r="A22" i="75"/>
  <c r="A167" i="75"/>
  <c r="L183" i="75"/>
  <c r="L31" i="75"/>
  <c r="A92" i="75"/>
  <c r="C89" i="75"/>
  <c r="C155" i="75"/>
  <c r="C189" i="75"/>
  <c r="C34" i="75"/>
  <c r="A18" i="75"/>
  <c r="C70" i="75"/>
  <c r="L147" i="75"/>
  <c r="A5" i="75"/>
  <c r="A93" i="75"/>
  <c r="A96" i="75"/>
  <c r="C82" i="75"/>
  <c r="L46" i="75"/>
  <c r="A7" i="75"/>
  <c r="L18" i="75"/>
  <c r="C169" i="75"/>
  <c r="C188" i="75"/>
  <c r="C144" i="75"/>
  <c r="A6" i="75"/>
  <c r="A185" i="75"/>
  <c r="C13" i="75"/>
  <c r="C178" i="75"/>
  <c r="L132" i="75"/>
  <c r="L102" i="75"/>
  <c r="C138" i="75"/>
  <c r="A190" i="75"/>
  <c r="C21" i="75"/>
  <c r="L135" i="75"/>
  <c r="A116" i="75"/>
  <c r="A34" i="75"/>
  <c r="C192" i="75"/>
  <c r="L125" i="75"/>
  <c r="A52" i="75"/>
  <c r="L189" i="75"/>
  <c r="A168" i="75"/>
  <c r="C184" i="75"/>
  <c r="A78" i="75"/>
  <c r="L69" i="75"/>
  <c r="C145" i="75"/>
  <c r="A85" i="75"/>
  <c r="C96" i="75"/>
  <c r="L26" i="75"/>
  <c r="C27" i="75"/>
  <c r="A8" i="75"/>
  <c r="L4" i="75"/>
  <c r="L82" i="75"/>
  <c r="L37" i="75"/>
  <c r="A176" i="75"/>
  <c r="C39" i="75"/>
  <c r="A72" i="75"/>
  <c r="C4" i="75"/>
  <c r="A49" i="75"/>
  <c r="A179" i="75"/>
  <c r="A143" i="75"/>
  <c r="L168" i="75"/>
  <c r="L75" i="75"/>
  <c r="I3" i="112"/>
  <c r="A110" i="75"/>
  <c r="C56" i="75"/>
  <c r="C170" i="75"/>
  <c r="L58" i="75"/>
  <c r="A117" i="75"/>
  <c r="A69" i="75"/>
  <c r="C71" i="75"/>
  <c r="A74" i="75"/>
  <c r="A37" i="75"/>
  <c r="C190" i="75"/>
  <c r="A141" i="75"/>
  <c r="A118" i="75"/>
  <c r="C111" i="75" l="1"/>
  <c r="C78" i="75"/>
  <c r="C181" i="75"/>
  <c r="C115" i="75"/>
  <c r="B108" i="48" s="1"/>
  <c r="C49" i="75"/>
  <c r="C25" i="75"/>
  <c r="C127" i="75"/>
  <c r="C142" i="75"/>
  <c r="B161" i="48" s="1"/>
  <c r="C185" i="75"/>
  <c r="C160" i="75"/>
  <c r="C132" i="75"/>
  <c r="C154" i="75"/>
  <c r="B173" i="48" s="1"/>
  <c r="C20" i="75"/>
  <c r="C128" i="75"/>
  <c r="C12" i="75"/>
  <c r="B81" i="48" s="1"/>
  <c r="C59" i="75"/>
  <c r="B74" i="48" s="1"/>
  <c r="C105" i="75"/>
  <c r="C137" i="75"/>
  <c r="C179" i="75"/>
  <c r="B233" i="48" s="1"/>
  <c r="C32" i="75"/>
  <c r="B39" i="48" s="1"/>
  <c r="C165" i="75"/>
  <c r="C106" i="75"/>
  <c r="C79" i="75"/>
  <c r="B95" i="48" s="1"/>
  <c r="C109" i="75"/>
  <c r="B132" i="48" s="1"/>
  <c r="C125" i="75"/>
  <c r="C151" i="75"/>
  <c r="C136" i="75"/>
  <c r="C23" i="75"/>
  <c r="B125" i="48" s="1"/>
  <c r="C43" i="75"/>
  <c r="C38" i="75"/>
  <c r="C126" i="75"/>
  <c r="B65" i="48" s="1"/>
  <c r="C10" i="75"/>
  <c r="C41" i="75"/>
  <c r="C29" i="75"/>
  <c r="C65" i="75"/>
  <c r="C175" i="75"/>
  <c r="B176" i="48" s="1"/>
  <c r="C28" i="75"/>
  <c r="C76" i="75"/>
  <c r="C186" i="75"/>
  <c r="B212" i="48" s="1"/>
  <c r="C168" i="75"/>
  <c r="B186" i="48" s="1"/>
  <c r="C64" i="75"/>
  <c r="C176" i="75"/>
  <c r="C108" i="75"/>
  <c r="C102" i="75"/>
  <c r="C22" i="75"/>
  <c r="C62" i="75"/>
  <c r="C164" i="75"/>
  <c r="C92" i="75"/>
  <c r="B147" i="48" s="1"/>
  <c r="C148" i="75"/>
  <c r="C172" i="75"/>
  <c r="C129" i="75"/>
  <c r="C121" i="75"/>
  <c r="B84" i="48" s="1"/>
  <c r="C26" i="75"/>
  <c r="C67" i="75"/>
  <c r="C11" i="75"/>
  <c r="C18" i="75"/>
  <c r="B105" i="48" s="1"/>
  <c r="C101" i="75"/>
  <c r="C83" i="75"/>
  <c r="C157" i="75"/>
  <c r="C60" i="75"/>
  <c r="C51" i="75"/>
  <c r="C40" i="75"/>
  <c r="C86" i="75"/>
  <c r="B123" i="48" s="1"/>
  <c r="C15" i="75"/>
  <c r="B93" i="48" s="1"/>
  <c r="C113" i="75"/>
  <c r="C85" i="75"/>
  <c r="C52" i="75"/>
  <c r="C36" i="75"/>
  <c r="B44" i="48" s="1"/>
  <c r="C57" i="75"/>
  <c r="C183" i="75"/>
  <c r="C53" i="75"/>
  <c r="B98" i="48" s="1"/>
  <c r="C30" i="75"/>
  <c r="C50" i="75"/>
  <c r="C48" i="75"/>
  <c r="C104" i="75"/>
  <c r="B30" i="48" s="1"/>
  <c r="C33" i="75"/>
  <c r="B43" i="48" s="1"/>
  <c r="C122" i="75"/>
  <c r="C46" i="75"/>
  <c r="C171" i="75"/>
  <c r="C31" i="75"/>
  <c r="B35" i="48" s="1"/>
  <c r="C131" i="75"/>
  <c r="C42" i="75"/>
  <c r="C117" i="75"/>
  <c r="B100" i="48" s="1"/>
  <c r="C68" i="75"/>
  <c r="C119" i="75"/>
  <c r="C95" i="75"/>
  <c r="C63" i="75"/>
  <c r="B59" i="48" s="1"/>
  <c r="C19" i="75"/>
  <c r="B109" i="48" s="1"/>
  <c r="C80" i="75"/>
  <c r="C123" i="75"/>
  <c r="C47" i="75"/>
  <c r="BD52" i="89"/>
  <c r="AJ9" i="89" s="1"/>
  <c r="BL45" i="10"/>
  <c r="AN11" i="10" s="1"/>
  <c r="AY44" i="107"/>
  <c r="BG44" i="107"/>
  <c r="BF42" i="85"/>
  <c r="BL42" i="85" s="1"/>
  <c r="AN8" i="85" s="1"/>
  <c r="AX42" i="85"/>
  <c r="BD42" i="85" s="1"/>
  <c r="AI8" i="85" s="1"/>
  <c r="BI40" i="104"/>
  <c r="BA40" i="104"/>
  <c r="BH44" i="9"/>
  <c r="AZ44" i="9"/>
  <c r="BG26" i="100"/>
  <c r="AY26" i="100"/>
  <c r="BD34" i="96"/>
  <c r="AH9" i="96" s="1"/>
  <c r="BF33" i="85"/>
  <c r="BL33" i="85" s="1"/>
  <c r="AM8" i="85" s="1"/>
  <c r="AX33" i="85"/>
  <c r="BD33" i="85" s="1"/>
  <c r="AH8" i="85" s="1"/>
  <c r="BL27" i="8"/>
  <c r="AL11" i="8" s="1"/>
  <c r="AY23" i="88"/>
  <c r="BG23" i="88"/>
  <c r="BF23" i="9"/>
  <c r="AX23" i="9"/>
  <c r="BD36" i="103"/>
  <c r="AH11" i="103" s="1"/>
  <c r="BB23" i="10"/>
  <c r="BJ23" i="10"/>
  <c r="AX22" i="105"/>
  <c r="BF22" i="105"/>
  <c r="AZ25" i="108"/>
  <c r="BH25" i="108"/>
  <c r="BH32" i="10"/>
  <c r="AZ32" i="10"/>
  <c r="BD42" i="97"/>
  <c r="AI8" i="97" s="1"/>
  <c r="BL53" i="94"/>
  <c r="AO10" i="94" s="1"/>
  <c r="BI53" i="91"/>
  <c r="BA53" i="91"/>
  <c r="BL35" i="10"/>
  <c r="AM10" i="10" s="1"/>
  <c r="BH34" i="106"/>
  <c r="AZ34" i="106"/>
  <c r="BF24" i="6"/>
  <c r="BL24" i="6" s="1"/>
  <c r="AL8" i="6" s="1"/>
  <c r="AX24" i="6"/>
  <c r="BD24" i="6" s="1"/>
  <c r="AG8" i="6" s="1"/>
  <c r="BA41" i="100"/>
  <c r="BI41" i="100"/>
  <c r="BH35" i="89"/>
  <c r="BL35" i="89" s="1"/>
  <c r="AM10" i="89" s="1"/>
  <c r="AZ35" i="89"/>
  <c r="BF45" i="4"/>
  <c r="AX45" i="4"/>
  <c r="BJ34" i="87"/>
  <c r="BB34" i="87"/>
  <c r="AX52" i="7"/>
  <c r="BF52" i="7"/>
  <c r="AY36" i="102"/>
  <c r="BG36" i="102"/>
  <c r="AX27" i="5"/>
  <c r="BF27" i="5"/>
  <c r="AX44" i="95"/>
  <c r="BD44" i="95" s="1"/>
  <c r="AI10" i="95" s="1"/>
  <c r="BF44" i="95"/>
  <c r="BH43" i="117"/>
  <c r="BL43" i="117" s="1"/>
  <c r="AN9" i="117" s="1"/>
  <c r="AZ43" i="117"/>
  <c r="BD43" i="117" s="1"/>
  <c r="AI9" i="117" s="1"/>
  <c r="BL45" i="8"/>
  <c r="AN11" i="8" s="1"/>
  <c r="AX54" i="92"/>
  <c r="BF54" i="92"/>
  <c r="AX51" i="100"/>
  <c r="BF51" i="100"/>
  <c r="BL51" i="100" s="1"/>
  <c r="AO8" i="100" s="1"/>
  <c r="BH40" i="108"/>
  <c r="AZ40" i="108"/>
  <c r="AX50" i="6"/>
  <c r="BD50" i="6" s="1"/>
  <c r="AJ7" i="6" s="1"/>
  <c r="BF50" i="6"/>
  <c r="BL50" i="6" s="1"/>
  <c r="AO7" i="6" s="1"/>
  <c r="AZ51" i="92"/>
  <c r="BH51" i="92"/>
  <c r="BA34" i="9"/>
  <c r="BI34" i="9"/>
  <c r="AZ35" i="94"/>
  <c r="BH35" i="94"/>
  <c r="AY24" i="9"/>
  <c r="BG24" i="9"/>
  <c r="AX52" i="108"/>
  <c r="BF52" i="108"/>
  <c r="AX42" i="104"/>
  <c r="BF42" i="104"/>
  <c r="AY25" i="95"/>
  <c r="BG25" i="95"/>
  <c r="BA26" i="95"/>
  <c r="BI26" i="95"/>
  <c r="BI51" i="104"/>
  <c r="BA51" i="104"/>
  <c r="AY34" i="99"/>
  <c r="BG34" i="99"/>
  <c r="BL34" i="99" s="1"/>
  <c r="AM9" i="99" s="1"/>
  <c r="BI26" i="88"/>
  <c r="BA26" i="88"/>
  <c r="BF44" i="100"/>
  <c r="AX44" i="100"/>
  <c r="BD44" i="100" s="1"/>
  <c r="AI10" i="100" s="1"/>
  <c r="BH36" i="108"/>
  <c r="AZ36" i="108"/>
  <c r="BH32" i="100"/>
  <c r="AZ32" i="100"/>
  <c r="BF36" i="108"/>
  <c r="AX36" i="108"/>
  <c r="BF43" i="5"/>
  <c r="BL43" i="5" s="1"/>
  <c r="AN9" i="5" s="1"/>
  <c r="AX43" i="5"/>
  <c r="AZ31" i="107"/>
  <c r="BH31" i="107"/>
  <c r="BL43" i="94"/>
  <c r="AN9" i="94" s="1"/>
  <c r="AZ22" i="92"/>
  <c r="BH22" i="92"/>
  <c r="AY31" i="107"/>
  <c r="BG31" i="107"/>
  <c r="AX41" i="86"/>
  <c r="BF41" i="86"/>
  <c r="BF52" i="93"/>
  <c r="AX52" i="93"/>
  <c r="BD52" i="93" s="1"/>
  <c r="AJ9" i="93" s="1"/>
  <c r="BH49" i="100"/>
  <c r="AZ49" i="100"/>
  <c r="BA22" i="100"/>
  <c r="BI22" i="100"/>
  <c r="BH33" i="91"/>
  <c r="AZ33" i="91"/>
  <c r="AZ49" i="89"/>
  <c r="BH49" i="89"/>
  <c r="BL49" i="89" s="1"/>
  <c r="AO6" i="89" s="1"/>
  <c r="AZ32" i="97"/>
  <c r="BH32" i="97"/>
  <c r="AY40" i="4"/>
  <c r="BG40" i="4"/>
  <c r="BI40" i="93"/>
  <c r="BA40" i="93"/>
  <c r="AY41" i="95"/>
  <c r="BG41" i="95"/>
  <c r="AX36" i="90"/>
  <c r="BD36" i="90" s="1"/>
  <c r="AH11" i="90" s="1"/>
  <c r="BF36" i="90"/>
  <c r="BL36" i="90" s="1"/>
  <c r="AM11" i="90" s="1"/>
  <c r="BD42" i="89"/>
  <c r="AI8" i="89" s="1"/>
  <c r="BF33" i="5"/>
  <c r="AX33" i="5"/>
  <c r="BD33" i="5" s="1"/>
  <c r="AH8" i="5" s="1"/>
  <c r="BH25" i="107"/>
  <c r="AZ25" i="107"/>
  <c r="BJ44" i="86"/>
  <c r="BB44" i="86"/>
  <c r="AY32" i="104"/>
  <c r="BG32" i="104"/>
  <c r="BF23" i="7"/>
  <c r="AX23" i="7"/>
  <c r="BI53" i="9"/>
  <c r="BA53" i="9"/>
  <c r="AY26" i="103"/>
  <c r="BG26" i="103"/>
  <c r="BH22" i="8"/>
  <c r="AZ22" i="8"/>
  <c r="BD22" i="8" s="1"/>
  <c r="AG6" i="8" s="1"/>
  <c r="BI32" i="88"/>
  <c r="BL32" i="88" s="1"/>
  <c r="AM7" i="88" s="1"/>
  <c r="BA32" i="88"/>
  <c r="BA24" i="9"/>
  <c r="BI24" i="9"/>
  <c r="BG49" i="95"/>
  <c r="AY49" i="95"/>
  <c r="BG23" i="101"/>
  <c r="AY23" i="101"/>
  <c r="BD23" i="101" s="1"/>
  <c r="AG7" i="101" s="1"/>
  <c r="BB36" i="86"/>
  <c r="BJ36" i="86"/>
  <c r="BL41" i="101"/>
  <c r="AN7" i="101" s="1"/>
  <c r="BB43" i="98"/>
  <c r="BJ43" i="98"/>
  <c r="BA51" i="108"/>
  <c r="BI51" i="108"/>
  <c r="AY32" i="96"/>
  <c r="BG32" i="96"/>
  <c r="BG52" i="104"/>
  <c r="AY52" i="104"/>
  <c r="AZ45" i="97"/>
  <c r="BH45" i="97"/>
  <c r="BG36" i="105"/>
  <c r="AY36" i="105"/>
  <c r="BD24" i="91"/>
  <c r="AG8" i="91" s="1"/>
  <c r="BF49" i="86"/>
  <c r="AX49" i="86"/>
  <c r="BB45" i="87"/>
  <c r="BJ45" i="87"/>
  <c r="AY41" i="107"/>
  <c r="BG41" i="107"/>
  <c r="BJ50" i="10"/>
  <c r="BB50" i="10"/>
  <c r="AZ50" i="106"/>
  <c r="BH50" i="106"/>
  <c r="BL33" i="103"/>
  <c r="AM8" i="103" s="1"/>
  <c r="BB26" i="10"/>
  <c r="BJ26" i="10"/>
  <c r="BI26" i="108"/>
  <c r="BA26" i="108"/>
  <c r="BI45" i="89"/>
  <c r="BA45" i="89"/>
  <c r="AX36" i="4"/>
  <c r="BF36" i="4"/>
  <c r="AY50" i="86"/>
  <c r="BG50" i="86"/>
  <c r="AX45" i="9"/>
  <c r="BF45" i="9"/>
  <c r="BH31" i="10"/>
  <c r="BL31" i="10" s="1"/>
  <c r="AM6" i="10" s="1"/>
  <c r="AZ31" i="10"/>
  <c r="BD31" i="10" s="1"/>
  <c r="AH6" i="10" s="1"/>
  <c r="BF36" i="95"/>
  <c r="AX36" i="95"/>
  <c r="AZ24" i="89"/>
  <c r="BH24" i="89"/>
  <c r="BF22" i="6"/>
  <c r="BL22" i="6" s="1"/>
  <c r="AL6" i="6" s="1"/>
  <c r="AX22" i="6"/>
  <c r="BD22" i="6" s="1"/>
  <c r="AG6" i="6" s="1"/>
  <c r="BA40" i="100"/>
  <c r="BI40" i="100"/>
  <c r="BF33" i="107"/>
  <c r="AX33" i="107"/>
  <c r="BJ44" i="102"/>
  <c r="BB44" i="102"/>
  <c r="BF23" i="95"/>
  <c r="AX23" i="95"/>
  <c r="AX43" i="7"/>
  <c r="BD43" i="7" s="1"/>
  <c r="AI9" i="7" s="1"/>
  <c r="BF43" i="7"/>
  <c r="AZ53" i="98"/>
  <c r="BH53" i="98"/>
  <c r="BL53" i="98" s="1"/>
  <c r="AO10" i="98" s="1"/>
  <c r="BG27" i="102"/>
  <c r="BL27" i="102" s="1"/>
  <c r="AL11" i="102" s="1"/>
  <c r="AY27" i="102"/>
  <c r="BG32" i="100"/>
  <c r="AY32" i="100"/>
  <c r="AZ34" i="89"/>
  <c r="BD34" i="89" s="1"/>
  <c r="AH9" i="89" s="1"/>
  <c r="BH34" i="89"/>
  <c r="AX40" i="4"/>
  <c r="BF40" i="4"/>
  <c r="AX53" i="5"/>
  <c r="BF53" i="5"/>
  <c r="AX22" i="92"/>
  <c r="BF22" i="92"/>
  <c r="BL22" i="92" s="1"/>
  <c r="AL6" i="92" s="1"/>
  <c r="BJ33" i="87"/>
  <c r="BB33" i="87"/>
  <c r="AX53" i="7"/>
  <c r="BF53" i="7"/>
  <c r="BF24" i="85"/>
  <c r="BL24" i="85" s="1"/>
  <c r="AL8" i="85" s="1"/>
  <c r="AX24" i="85"/>
  <c r="BD24" i="85" s="1"/>
  <c r="AG8" i="85" s="1"/>
  <c r="BG23" i="92"/>
  <c r="AY23" i="92"/>
  <c r="BA23" i="86"/>
  <c r="BI23" i="86"/>
  <c r="BF22" i="5"/>
  <c r="BL22" i="5" s="1"/>
  <c r="AL6" i="5" s="1"/>
  <c r="AX22" i="5"/>
  <c r="BG44" i="99"/>
  <c r="BL44" i="99" s="1"/>
  <c r="AN10" i="99" s="1"/>
  <c r="AY44" i="99"/>
  <c r="BH40" i="117"/>
  <c r="BL40" i="117" s="1"/>
  <c r="AN6" i="117" s="1"/>
  <c r="AZ40" i="117"/>
  <c r="BD40" i="117" s="1"/>
  <c r="AI6" i="117" s="1"/>
  <c r="BD45" i="8"/>
  <c r="AI11" i="8" s="1"/>
  <c r="AX53" i="92"/>
  <c r="BF53" i="92"/>
  <c r="AZ44" i="108"/>
  <c r="BH44" i="108"/>
  <c r="AX51" i="90"/>
  <c r="BD51" i="90" s="1"/>
  <c r="AJ8" i="90" s="1"/>
  <c r="BF51" i="90"/>
  <c r="BL51" i="90" s="1"/>
  <c r="AO8" i="90" s="1"/>
  <c r="BA54" i="86"/>
  <c r="BI54" i="86"/>
  <c r="BG31" i="92"/>
  <c r="AY31" i="92"/>
  <c r="BG52" i="87"/>
  <c r="AY52" i="87"/>
  <c r="AY33" i="88"/>
  <c r="BG33" i="88"/>
  <c r="AX50" i="95"/>
  <c r="BF50" i="95"/>
  <c r="AZ35" i="99"/>
  <c r="BH35" i="99"/>
  <c r="AY44" i="92"/>
  <c r="BG44" i="92"/>
  <c r="AZ34" i="117"/>
  <c r="BD34" i="117" s="1"/>
  <c r="AH9" i="117" s="1"/>
  <c r="BH34" i="117"/>
  <c r="BL34" i="117" s="1"/>
  <c r="AM9" i="117" s="1"/>
  <c r="BF45" i="104"/>
  <c r="AX45" i="104"/>
  <c r="AY54" i="103"/>
  <c r="BD54" i="103" s="1"/>
  <c r="AJ11" i="103" s="1"/>
  <c r="BG54" i="103"/>
  <c r="BL54" i="103" s="1"/>
  <c r="AO11" i="103" s="1"/>
  <c r="BI25" i="95"/>
  <c r="BA25" i="95"/>
  <c r="BI50" i="104"/>
  <c r="BA50" i="104"/>
  <c r="BG32" i="99"/>
  <c r="AY32" i="99"/>
  <c r="BD32" i="99" s="1"/>
  <c r="AH7" i="99" s="1"/>
  <c r="BI23" i="88"/>
  <c r="BL23" i="88" s="1"/>
  <c r="AL7" i="88" s="1"/>
  <c r="BA23" i="88"/>
  <c r="BB34" i="98"/>
  <c r="BJ34" i="98"/>
  <c r="BI41" i="108"/>
  <c r="BA41" i="108"/>
  <c r="BG31" i="87"/>
  <c r="BL31" i="87" s="1"/>
  <c r="AM6" i="87" s="1"/>
  <c r="AY31" i="87"/>
  <c r="BH42" i="92"/>
  <c r="AZ42" i="92"/>
  <c r="BG44" i="103"/>
  <c r="BL44" i="103" s="1"/>
  <c r="AN10" i="103" s="1"/>
  <c r="AY44" i="103"/>
  <c r="AY25" i="87"/>
  <c r="BG25" i="87"/>
  <c r="BA26" i="104"/>
  <c r="BI26" i="104"/>
  <c r="AZ35" i="107"/>
  <c r="BH35" i="107"/>
  <c r="BH25" i="92"/>
  <c r="AZ25" i="92"/>
  <c r="AZ49" i="97"/>
  <c r="BD49" i="97" s="1"/>
  <c r="AJ6" i="97" s="1"/>
  <c r="BH49" i="97"/>
  <c r="BF52" i="4"/>
  <c r="AX52" i="4"/>
  <c r="BG51" i="92"/>
  <c r="AY51" i="92"/>
  <c r="BI25" i="100"/>
  <c r="BA25" i="100"/>
  <c r="AZ31" i="91"/>
  <c r="BD31" i="91" s="1"/>
  <c r="AH6" i="91" s="1"/>
  <c r="BH31" i="91"/>
  <c r="AZ36" i="91"/>
  <c r="BH36" i="91"/>
  <c r="BL36" i="91" s="1"/>
  <c r="AM11" i="91" s="1"/>
  <c r="BA23" i="91"/>
  <c r="BI23" i="91"/>
  <c r="AX24" i="86"/>
  <c r="BF24" i="86"/>
  <c r="BI42" i="93"/>
  <c r="BA42" i="93"/>
  <c r="BG43" i="95"/>
  <c r="AY43" i="95"/>
  <c r="BH42" i="99"/>
  <c r="BL42" i="99" s="1"/>
  <c r="AN8" i="99" s="1"/>
  <c r="AZ42" i="99"/>
  <c r="AZ44" i="10"/>
  <c r="BH44" i="10"/>
  <c r="BL44" i="10" s="1"/>
  <c r="AN10" i="10" s="1"/>
  <c r="AY49" i="105"/>
  <c r="BG49" i="105"/>
  <c r="AX52" i="106"/>
  <c r="BF52" i="106"/>
  <c r="AY49" i="100"/>
  <c r="BG49" i="100"/>
  <c r="BA31" i="91"/>
  <c r="BI31" i="91"/>
  <c r="BL31" i="91" s="1"/>
  <c r="AM6" i="91" s="1"/>
  <c r="AZ43" i="94"/>
  <c r="BD43" i="94" s="1"/>
  <c r="AI9" i="94" s="1"/>
  <c r="BH43" i="94"/>
  <c r="AZ23" i="8"/>
  <c r="BH23" i="8"/>
  <c r="BL23" i="8" s="1"/>
  <c r="AL7" i="8" s="1"/>
  <c r="BD53" i="97"/>
  <c r="AJ10" i="97" s="1"/>
  <c r="BH22" i="106"/>
  <c r="AZ22" i="106"/>
  <c r="AZ50" i="108"/>
  <c r="BH50" i="108"/>
  <c r="AX22" i="106"/>
  <c r="BF22" i="106"/>
  <c r="AY32" i="103"/>
  <c r="BD32" i="103" s="1"/>
  <c r="AH7" i="103" s="1"/>
  <c r="BG32" i="103"/>
  <c r="BL32" i="103" s="1"/>
  <c r="AM7" i="103" s="1"/>
  <c r="BG24" i="101"/>
  <c r="BL24" i="101" s="1"/>
  <c r="AL8" i="101" s="1"/>
  <c r="AY24" i="101"/>
  <c r="BD24" i="101" s="1"/>
  <c r="AG8" i="101" s="1"/>
  <c r="AX31" i="106"/>
  <c r="BF31" i="106"/>
  <c r="BA25" i="89"/>
  <c r="BI25" i="89"/>
  <c r="AY35" i="96"/>
  <c r="BG35" i="96"/>
  <c r="AY49" i="104"/>
  <c r="BG49" i="104"/>
  <c r="BH44" i="97"/>
  <c r="AZ44" i="97"/>
  <c r="BD44" i="97" s="1"/>
  <c r="AI10" i="97" s="1"/>
  <c r="BH49" i="99"/>
  <c r="AZ49" i="99"/>
  <c r="AX26" i="93"/>
  <c r="BF26" i="93"/>
  <c r="BJ53" i="87"/>
  <c r="BB53" i="87"/>
  <c r="BF36" i="7"/>
  <c r="AX36" i="7"/>
  <c r="BD36" i="7" s="1"/>
  <c r="AH11" i="7" s="1"/>
  <c r="BL50" i="94"/>
  <c r="AO7" i="94" s="1"/>
  <c r="BH50" i="94"/>
  <c r="AZ50" i="94"/>
  <c r="BA32" i="93"/>
  <c r="BI32" i="93"/>
  <c r="BG53" i="102"/>
  <c r="AY53" i="102"/>
  <c r="BD53" i="102" s="1"/>
  <c r="AJ10" i="102" s="1"/>
  <c r="BG33" i="93"/>
  <c r="AY33" i="93"/>
  <c r="BG23" i="86"/>
  <c r="AY23" i="86"/>
  <c r="BH22" i="97"/>
  <c r="BL22" i="97" s="1"/>
  <c r="AL6" i="97" s="1"/>
  <c r="AZ22" i="97"/>
  <c r="BA33" i="100"/>
  <c r="BI33" i="100"/>
  <c r="BA31" i="100"/>
  <c r="BI31" i="100"/>
  <c r="BB52" i="86"/>
  <c r="BJ52" i="86"/>
  <c r="AY27" i="1"/>
  <c r="BD27" i="1" s="1"/>
  <c r="AG11" i="1" s="1"/>
  <c r="BG27" i="1"/>
  <c r="BL27" i="1" s="1"/>
  <c r="AL11" i="1" s="1"/>
  <c r="BL41" i="88"/>
  <c r="AN7" i="88" s="1"/>
  <c r="BG45" i="101"/>
  <c r="BL45" i="101" s="1"/>
  <c r="AN11" i="101" s="1"/>
  <c r="AY45" i="101"/>
  <c r="BD45" i="101" s="1"/>
  <c r="AI11" i="101" s="1"/>
  <c r="BD49" i="103"/>
  <c r="AJ6" i="103" s="1"/>
  <c r="BI23" i="93"/>
  <c r="BA23" i="93"/>
  <c r="AY44" i="105"/>
  <c r="BG44" i="105"/>
  <c r="AY25" i="107"/>
  <c r="BG25" i="107"/>
  <c r="BG26" i="107"/>
  <c r="AY26" i="107"/>
  <c r="BA25" i="108"/>
  <c r="BI25" i="108"/>
  <c r="BA42" i="89"/>
  <c r="BI42" i="89"/>
  <c r="BA44" i="89"/>
  <c r="BI44" i="89"/>
  <c r="BG51" i="86"/>
  <c r="AY51" i="86"/>
  <c r="AX41" i="85"/>
  <c r="BD41" i="85" s="1"/>
  <c r="AI7" i="85" s="1"/>
  <c r="BF41" i="85"/>
  <c r="BL41" i="85" s="1"/>
  <c r="AN7" i="85" s="1"/>
  <c r="BA41" i="104"/>
  <c r="BI41" i="104"/>
  <c r="BA42" i="104"/>
  <c r="BI42" i="104"/>
  <c r="AZ40" i="9"/>
  <c r="BH40" i="9"/>
  <c r="BH32" i="8"/>
  <c r="BL32" i="8" s="1"/>
  <c r="AM7" i="8" s="1"/>
  <c r="AZ32" i="8"/>
  <c r="BD32" i="8" s="1"/>
  <c r="AH7" i="8" s="1"/>
  <c r="AZ36" i="8"/>
  <c r="BH36" i="8"/>
  <c r="AY24" i="100"/>
  <c r="BG24" i="100"/>
  <c r="AY22" i="100"/>
  <c r="BG22" i="100"/>
  <c r="BG49" i="107"/>
  <c r="AY49" i="107"/>
  <c r="BG51" i="107"/>
  <c r="AY51" i="107"/>
  <c r="BF31" i="85"/>
  <c r="BL31" i="85" s="1"/>
  <c r="AM6" i="85" s="1"/>
  <c r="AX31" i="85"/>
  <c r="BD31" i="85" s="1"/>
  <c r="AH6" i="85" s="1"/>
  <c r="BF36" i="85"/>
  <c r="BL36" i="85" s="1"/>
  <c r="AM11" i="85" s="1"/>
  <c r="AX36" i="85"/>
  <c r="BD36" i="85" s="1"/>
  <c r="AH11" i="85" s="1"/>
  <c r="BD23" i="8"/>
  <c r="AG7" i="8" s="1"/>
  <c r="AY27" i="88"/>
  <c r="BG27" i="88"/>
  <c r="BI34" i="100"/>
  <c r="BA34" i="100"/>
  <c r="BA36" i="100"/>
  <c r="BI36" i="100"/>
  <c r="BJ53" i="86"/>
  <c r="BB53" i="86"/>
  <c r="AY23" i="1"/>
  <c r="BG23" i="1"/>
  <c r="AY22" i="1"/>
  <c r="BD22" i="1" s="1"/>
  <c r="AG6" i="1" s="1"/>
  <c r="BG22" i="1"/>
  <c r="BL22" i="1" s="1"/>
  <c r="AL6" i="1" s="1"/>
  <c r="BA41" i="9"/>
  <c r="BI41" i="9"/>
  <c r="BL44" i="88"/>
  <c r="AN10" i="88" s="1"/>
  <c r="BG43" i="101"/>
  <c r="BL43" i="101" s="1"/>
  <c r="AN9" i="101" s="1"/>
  <c r="AY43" i="101"/>
  <c r="BD43" i="101" s="1"/>
  <c r="AI9" i="101" s="1"/>
  <c r="BG41" i="101"/>
  <c r="AY41" i="101"/>
  <c r="BD41" i="101" s="1"/>
  <c r="AI7" i="101" s="1"/>
  <c r="BI36" i="89"/>
  <c r="BA36" i="89"/>
  <c r="BL49" i="103"/>
  <c r="AO6" i="103" s="1"/>
  <c r="BA24" i="93"/>
  <c r="BI24" i="93"/>
  <c r="BA54" i="95"/>
  <c r="BI54" i="95"/>
  <c r="BI32" i="108"/>
  <c r="BA32" i="108"/>
  <c r="BI31" i="108"/>
  <c r="BA31" i="108"/>
  <c r="BI49" i="89"/>
  <c r="BA49" i="89"/>
  <c r="BI52" i="89"/>
  <c r="BA52" i="89"/>
  <c r="BI44" i="91"/>
  <c r="BA44" i="91"/>
  <c r="BI42" i="91"/>
  <c r="BA42" i="91"/>
  <c r="AY27" i="96"/>
  <c r="BG27" i="96"/>
  <c r="BL27" i="96" s="1"/>
  <c r="AL11" i="96" s="1"/>
  <c r="BG23" i="96"/>
  <c r="BL23" i="96" s="1"/>
  <c r="AL7" i="96" s="1"/>
  <c r="AY23" i="96"/>
  <c r="AX26" i="105"/>
  <c r="BF26" i="105"/>
  <c r="BL26" i="105" s="1"/>
  <c r="AL10" i="105" s="1"/>
  <c r="AZ27" i="108"/>
  <c r="BH27" i="108"/>
  <c r="AX41" i="106"/>
  <c r="BF41" i="106"/>
  <c r="BF43" i="106"/>
  <c r="AX43" i="106"/>
  <c r="BG27" i="107"/>
  <c r="AY27" i="107"/>
  <c r="AY22" i="107"/>
  <c r="BG22" i="107"/>
  <c r="BF36" i="6"/>
  <c r="BL36" i="6" s="1"/>
  <c r="AM11" i="6" s="1"/>
  <c r="AX36" i="6"/>
  <c r="BD36" i="6" s="1"/>
  <c r="AH11" i="6" s="1"/>
  <c r="AZ25" i="94"/>
  <c r="BD25" i="94" s="1"/>
  <c r="AG9" i="94" s="1"/>
  <c r="AS9" i="94" s="1"/>
  <c r="BH25" i="94"/>
  <c r="BF41" i="92"/>
  <c r="AX41" i="92"/>
  <c r="BF43" i="92"/>
  <c r="AX43" i="92"/>
  <c r="BI52" i="88"/>
  <c r="BA52" i="88"/>
  <c r="BI54" i="88"/>
  <c r="BA54" i="88"/>
  <c r="BD26" i="91"/>
  <c r="AG10" i="91" s="1"/>
  <c r="BA52" i="91"/>
  <c r="BD52" i="91" s="1"/>
  <c r="AJ9" i="91" s="1"/>
  <c r="BI52" i="91"/>
  <c r="BB40" i="7"/>
  <c r="BJ40" i="7"/>
  <c r="BH31" i="106"/>
  <c r="AZ31" i="106"/>
  <c r="BD24" i="89"/>
  <c r="AG8" i="89" s="1"/>
  <c r="AY23" i="99"/>
  <c r="BG23" i="99"/>
  <c r="BL23" i="99" s="1"/>
  <c r="AL7" i="99" s="1"/>
  <c r="AZ43" i="107"/>
  <c r="BH43" i="107"/>
  <c r="BH44" i="107"/>
  <c r="AZ44" i="107"/>
  <c r="BG51" i="106"/>
  <c r="AY51" i="106"/>
  <c r="AY54" i="106"/>
  <c r="BG54" i="106"/>
  <c r="BL53" i="96"/>
  <c r="AO10" i="96" s="1"/>
  <c r="BB23" i="102"/>
  <c r="BJ23" i="102"/>
  <c r="BJ25" i="102"/>
  <c r="BB25" i="102"/>
  <c r="AY27" i="104"/>
  <c r="BG27" i="104"/>
  <c r="AX33" i="100"/>
  <c r="BF33" i="100"/>
  <c r="BL33" i="100" s="1"/>
  <c r="AM8" i="100" s="1"/>
  <c r="BF32" i="100"/>
  <c r="AX32" i="100"/>
  <c r="BB33" i="10"/>
  <c r="BJ33" i="10"/>
  <c r="AY33" i="102"/>
  <c r="BD33" i="102" s="1"/>
  <c r="AH8" i="102" s="1"/>
  <c r="BG33" i="102"/>
  <c r="BL33" i="102" s="1"/>
  <c r="AM8" i="102" s="1"/>
  <c r="BB51" i="7"/>
  <c r="BJ51" i="7"/>
  <c r="BL42" i="96"/>
  <c r="AN8" i="96" s="1"/>
  <c r="BA43" i="95"/>
  <c r="BI43" i="95"/>
  <c r="BI36" i="86"/>
  <c r="BA36" i="86"/>
  <c r="BH41" i="8"/>
  <c r="AZ41" i="8"/>
  <c r="BD41" i="8" s="1"/>
  <c r="AI7" i="8" s="1"/>
  <c r="AZ41" i="98"/>
  <c r="BH41" i="98"/>
  <c r="AX40" i="90"/>
  <c r="BD40" i="90" s="1"/>
  <c r="AI6" i="90" s="1"/>
  <c r="BF40" i="90"/>
  <c r="BL40" i="90" s="1"/>
  <c r="AN6" i="90" s="1"/>
  <c r="BJ41" i="10"/>
  <c r="BB41" i="10"/>
  <c r="BB44" i="10"/>
  <c r="BJ44" i="10"/>
  <c r="BF45" i="95"/>
  <c r="AX45" i="95"/>
  <c r="AX42" i="95"/>
  <c r="BD42" i="95" s="1"/>
  <c r="AI8" i="95" s="1"/>
  <c r="BF42" i="95"/>
  <c r="BL42" i="95" s="1"/>
  <c r="AN8" i="95" s="1"/>
  <c r="BF52" i="105"/>
  <c r="AX52" i="105"/>
  <c r="AZ45" i="106"/>
  <c r="BH45" i="106"/>
  <c r="BH44" i="106"/>
  <c r="AZ44" i="106"/>
  <c r="BG53" i="5"/>
  <c r="AY53" i="5"/>
  <c r="AY49" i="5"/>
  <c r="BG49" i="5"/>
  <c r="BF49" i="6"/>
  <c r="BL49" i="6" s="1"/>
  <c r="AO6" i="6" s="1"/>
  <c r="AX49" i="6"/>
  <c r="BD49" i="6" s="1"/>
  <c r="AJ6" i="6" s="1"/>
  <c r="BF52" i="6"/>
  <c r="BL52" i="6" s="1"/>
  <c r="AO9" i="6" s="1"/>
  <c r="AX52" i="6"/>
  <c r="BD52" i="6" s="1"/>
  <c r="AJ9" i="6" s="1"/>
  <c r="BH35" i="9"/>
  <c r="AZ35" i="9"/>
  <c r="AZ31" i="9"/>
  <c r="BH31" i="9"/>
  <c r="BG44" i="96"/>
  <c r="AY44" i="96"/>
  <c r="BD44" i="96" s="1"/>
  <c r="AI10" i="96" s="1"/>
  <c r="BG41" i="96"/>
  <c r="AY41" i="96"/>
  <c r="AX35" i="92"/>
  <c r="BF35" i="92"/>
  <c r="BL35" i="92" s="1"/>
  <c r="AM10" i="92" s="1"/>
  <c r="AX50" i="107"/>
  <c r="BF50" i="107"/>
  <c r="AX51" i="107"/>
  <c r="BD51" i="107" s="1"/>
  <c r="AJ8" i="107" s="1"/>
  <c r="BF51" i="107"/>
  <c r="BI36" i="9"/>
  <c r="BA36" i="9"/>
  <c r="AX24" i="4"/>
  <c r="BF24" i="4"/>
  <c r="BA35" i="95"/>
  <c r="BI35" i="95"/>
  <c r="BA36" i="95"/>
  <c r="BI36" i="95"/>
  <c r="BG41" i="5"/>
  <c r="AY41" i="5"/>
  <c r="AY42" i="5"/>
  <c r="BG42" i="5"/>
  <c r="BG50" i="93"/>
  <c r="AY50" i="93"/>
  <c r="AY49" i="93"/>
  <c r="BG49" i="93"/>
  <c r="BH24" i="10"/>
  <c r="AZ24" i="10"/>
  <c r="AX42" i="100"/>
  <c r="BD42" i="100" s="1"/>
  <c r="AI8" i="100" s="1"/>
  <c r="BF42" i="100"/>
  <c r="BF43" i="100"/>
  <c r="AX43" i="100"/>
  <c r="AZ33" i="108"/>
  <c r="BH33" i="108"/>
  <c r="BH35" i="100"/>
  <c r="AZ35" i="100"/>
  <c r="BH36" i="100"/>
  <c r="AZ36" i="100"/>
  <c r="BL51" i="94"/>
  <c r="AO8" i="94" s="1"/>
  <c r="BF35" i="108"/>
  <c r="AX35" i="108"/>
  <c r="BG42" i="1"/>
  <c r="BL42" i="1" s="1"/>
  <c r="AN8" i="1" s="1"/>
  <c r="AY42" i="1"/>
  <c r="BD42" i="1" s="1"/>
  <c r="AI8" i="1" s="1"/>
  <c r="BF22" i="104"/>
  <c r="AX22" i="104"/>
  <c r="AX23" i="104"/>
  <c r="BD23" i="104" s="1"/>
  <c r="AG7" i="104" s="1"/>
  <c r="BF23" i="104"/>
  <c r="BI44" i="88"/>
  <c r="BA44" i="88"/>
  <c r="BI40" i="88"/>
  <c r="BA40" i="88"/>
  <c r="AX33" i="105"/>
  <c r="BF33" i="105"/>
  <c r="AY36" i="86"/>
  <c r="BG36" i="86"/>
  <c r="BG35" i="86"/>
  <c r="AY35" i="86"/>
  <c r="AZ32" i="92"/>
  <c r="BH32" i="92"/>
  <c r="AX41" i="5"/>
  <c r="BD41" i="5" s="1"/>
  <c r="AI7" i="5" s="1"/>
  <c r="BF41" i="5"/>
  <c r="BL41" i="5" s="1"/>
  <c r="AN7" i="5" s="1"/>
  <c r="BJ32" i="7"/>
  <c r="BB32" i="7"/>
  <c r="BB24" i="86"/>
  <c r="BJ24" i="86"/>
  <c r="BJ22" i="86"/>
  <c r="BB22" i="86"/>
  <c r="AX36" i="93"/>
  <c r="BF36" i="93"/>
  <c r="AX43" i="86"/>
  <c r="BF43" i="86"/>
  <c r="BL43" i="86" s="1"/>
  <c r="AN9" i="86" s="1"/>
  <c r="AX40" i="86"/>
  <c r="BF40" i="86"/>
  <c r="BG53" i="99"/>
  <c r="BL53" i="99" s="1"/>
  <c r="AO10" i="99" s="1"/>
  <c r="AY53" i="99"/>
  <c r="BD53" i="99" s="1"/>
  <c r="AJ10" i="99" s="1"/>
  <c r="BF50" i="93"/>
  <c r="AX50" i="93"/>
  <c r="AZ52" i="100"/>
  <c r="BH52" i="100"/>
  <c r="BH54" i="100"/>
  <c r="AZ54" i="100"/>
  <c r="BB49" i="98"/>
  <c r="BJ49" i="98"/>
  <c r="BB54" i="98"/>
  <c r="BJ54" i="98"/>
  <c r="AZ53" i="89"/>
  <c r="BD53" i="89" s="1"/>
  <c r="AJ10" i="89" s="1"/>
  <c r="BH53" i="89"/>
  <c r="BL53" i="89" s="1"/>
  <c r="AO10" i="89" s="1"/>
  <c r="AZ51" i="89"/>
  <c r="BH51" i="89"/>
  <c r="BF52" i="85"/>
  <c r="BL52" i="85" s="1"/>
  <c r="AO9" i="85" s="1"/>
  <c r="AX52" i="85"/>
  <c r="BD52" i="85" s="1"/>
  <c r="AJ9" i="85" s="1"/>
  <c r="BH31" i="97"/>
  <c r="AZ31" i="97"/>
  <c r="AZ33" i="97"/>
  <c r="BD33" i="97" s="1"/>
  <c r="AH8" i="97" s="1"/>
  <c r="BH33" i="97"/>
  <c r="BL33" i="97" s="1"/>
  <c r="AM8" i="97" s="1"/>
  <c r="AY44" i="4"/>
  <c r="BG44" i="4"/>
  <c r="BG41" i="4"/>
  <c r="AY41" i="4"/>
  <c r="AX33" i="90"/>
  <c r="BD33" i="90" s="1"/>
  <c r="AH8" i="90" s="1"/>
  <c r="BF33" i="90"/>
  <c r="BL33" i="90" s="1"/>
  <c r="AM8" i="90" s="1"/>
  <c r="BH22" i="9"/>
  <c r="AZ22" i="9"/>
  <c r="BD23" i="91"/>
  <c r="AG7" i="91" s="1"/>
  <c r="AX34" i="5"/>
  <c r="BF34" i="5"/>
  <c r="BL34" i="5" s="1"/>
  <c r="AM9" i="5" s="1"/>
  <c r="AZ22" i="107"/>
  <c r="BH22" i="107"/>
  <c r="BG53" i="96"/>
  <c r="AY53" i="96"/>
  <c r="AZ51" i="8"/>
  <c r="BD51" i="8" s="1"/>
  <c r="AJ8" i="8" s="1"/>
  <c r="BH51" i="8"/>
  <c r="BJ42" i="86"/>
  <c r="BB42" i="86"/>
  <c r="BD40" i="8"/>
  <c r="AI6" i="8" s="1"/>
  <c r="AY26" i="106"/>
  <c r="BG26" i="106"/>
  <c r="BG24" i="106"/>
  <c r="AY24" i="106"/>
  <c r="AY31" i="104"/>
  <c r="BG31" i="104"/>
  <c r="AY34" i="104"/>
  <c r="BG34" i="104"/>
  <c r="AX42" i="93"/>
  <c r="BF42" i="93"/>
  <c r="BL42" i="93" s="1"/>
  <c r="AN8" i="93" s="1"/>
  <c r="BF25" i="7"/>
  <c r="AX25" i="7"/>
  <c r="BF26" i="7"/>
  <c r="BL26" i="7" s="1"/>
  <c r="AL10" i="7" s="1"/>
  <c r="AX26" i="7"/>
  <c r="BA54" i="9"/>
  <c r="BI54" i="9"/>
  <c r="BA50" i="9"/>
  <c r="BI50" i="9"/>
  <c r="BG33" i="95"/>
  <c r="AY33" i="95"/>
  <c r="BG24" i="103"/>
  <c r="BL24" i="103" s="1"/>
  <c r="AL8" i="103" s="1"/>
  <c r="AY24" i="103"/>
  <c r="BD24" i="103" s="1"/>
  <c r="AG8" i="103" s="1"/>
  <c r="BG41" i="104"/>
  <c r="AY41" i="104"/>
  <c r="BI34" i="88"/>
  <c r="BA34" i="88"/>
  <c r="BA36" i="88"/>
  <c r="BI36" i="88"/>
  <c r="BI25" i="9"/>
  <c r="BA25" i="9"/>
  <c r="BG54" i="95"/>
  <c r="AY54" i="95"/>
  <c r="BF40" i="105"/>
  <c r="AX40" i="105"/>
  <c r="BJ40" i="98"/>
  <c r="BB40" i="98"/>
  <c r="BJ44" i="98"/>
  <c r="BB44" i="98"/>
  <c r="BI54" i="108"/>
  <c r="BA54" i="108"/>
  <c r="BL25" i="96"/>
  <c r="AL9" i="96" s="1"/>
  <c r="BB25" i="98"/>
  <c r="BJ25" i="98"/>
  <c r="AY40" i="88"/>
  <c r="BG40" i="88"/>
  <c r="BL40" i="88" s="1"/>
  <c r="AN6" i="88" s="1"/>
  <c r="BL41" i="10"/>
  <c r="AN7" i="10" s="1"/>
  <c r="BG50" i="101"/>
  <c r="BL50" i="101" s="1"/>
  <c r="AO7" i="101" s="1"/>
  <c r="AY50" i="101"/>
  <c r="BD50" i="101" s="1"/>
  <c r="AJ7" i="101" s="1"/>
  <c r="AX31" i="86"/>
  <c r="BF31" i="86"/>
  <c r="BF22" i="108"/>
  <c r="BL22" i="108" s="1"/>
  <c r="AL6" i="108" s="1"/>
  <c r="AX22" i="108"/>
  <c r="BF25" i="108"/>
  <c r="AX25" i="108"/>
  <c r="BD25" i="108" s="1"/>
  <c r="AG9" i="108" s="1"/>
  <c r="BG42" i="107"/>
  <c r="AY42" i="107"/>
  <c r="BB53" i="10"/>
  <c r="BJ53" i="10"/>
  <c r="AX44" i="85"/>
  <c r="BD44" i="85" s="1"/>
  <c r="AI10" i="85" s="1"/>
  <c r="BF44" i="85"/>
  <c r="BL44" i="85" s="1"/>
  <c r="AN10" i="85" s="1"/>
  <c r="AZ43" i="9"/>
  <c r="BH43" i="9"/>
  <c r="AZ33" i="8"/>
  <c r="BH33" i="8"/>
  <c r="BG52" i="107"/>
  <c r="AY52" i="107"/>
  <c r="AY25" i="88"/>
  <c r="BD25" i="88" s="1"/>
  <c r="AG9" i="88" s="1"/>
  <c r="BG25" i="88"/>
  <c r="BH49" i="106"/>
  <c r="AZ49" i="106"/>
  <c r="AX27" i="9"/>
  <c r="BF27" i="9"/>
  <c r="BI52" i="95"/>
  <c r="BA52" i="95"/>
  <c r="BI36" i="108"/>
  <c r="BA36" i="108"/>
  <c r="BI54" i="89"/>
  <c r="BA54" i="89"/>
  <c r="BI43" i="91"/>
  <c r="BA43" i="91"/>
  <c r="AY25" i="96"/>
  <c r="BG25" i="96"/>
  <c r="AX23" i="105"/>
  <c r="BF23" i="105"/>
  <c r="BL23" i="105" s="1"/>
  <c r="AL7" i="105" s="1"/>
  <c r="BH23" i="108"/>
  <c r="AZ23" i="108"/>
  <c r="AX42" i="106"/>
  <c r="BF42" i="106"/>
  <c r="AX34" i="6"/>
  <c r="BD34" i="6" s="1"/>
  <c r="AH9" i="6" s="1"/>
  <c r="BF34" i="6"/>
  <c r="BL34" i="6" s="1"/>
  <c r="AM9" i="6" s="1"/>
  <c r="BH36" i="10"/>
  <c r="BL36" i="10" s="1"/>
  <c r="AM11" i="10" s="1"/>
  <c r="AZ36" i="10"/>
  <c r="BI50" i="91"/>
  <c r="BA50" i="91"/>
  <c r="AZ32" i="106"/>
  <c r="BH32" i="106"/>
  <c r="BH33" i="89"/>
  <c r="BL33" i="89" s="1"/>
  <c r="AM8" i="89" s="1"/>
  <c r="AZ33" i="89"/>
  <c r="BF41" i="4"/>
  <c r="AX41" i="4"/>
  <c r="BG53" i="106"/>
  <c r="AY53" i="106"/>
  <c r="AX50" i="7"/>
  <c r="BF50" i="7"/>
  <c r="BL50" i="7" s="1"/>
  <c r="AO7" i="7" s="1"/>
  <c r="BL32" i="99"/>
  <c r="AM7" i="99" s="1"/>
  <c r="BF41" i="95"/>
  <c r="AX41" i="95"/>
  <c r="BH41" i="117"/>
  <c r="BL41" i="117" s="1"/>
  <c r="AN7" i="117" s="1"/>
  <c r="AZ41" i="117"/>
  <c r="AX52" i="92"/>
  <c r="BF52" i="92"/>
  <c r="BL34" i="10"/>
  <c r="AM9" i="10" s="1"/>
  <c r="AZ42" i="108"/>
  <c r="BH42" i="108"/>
  <c r="BL52" i="8"/>
  <c r="AO9" i="8" s="1"/>
  <c r="AX52" i="90"/>
  <c r="BD52" i="90" s="1"/>
  <c r="AJ9" i="90" s="1"/>
  <c r="BF52" i="90"/>
  <c r="BL52" i="90" s="1"/>
  <c r="AO9" i="90" s="1"/>
  <c r="AZ52" i="92"/>
  <c r="BH52" i="92"/>
  <c r="BA49" i="86"/>
  <c r="BI49" i="86"/>
  <c r="BF52" i="107"/>
  <c r="BL52" i="107" s="1"/>
  <c r="AO9" i="107" s="1"/>
  <c r="AX52" i="107"/>
  <c r="BD52" i="107" s="1"/>
  <c r="AJ9" i="107" s="1"/>
  <c r="BA35" i="9"/>
  <c r="BI35" i="9"/>
  <c r="AZ31" i="94"/>
  <c r="BD31" i="94" s="1"/>
  <c r="AH6" i="94" s="1"/>
  <c r="BH31" i="94"/>
  <c r="BL31" i="94" s="1"/>
  <c r="AM6" i="94" s="1"/>
  <c r="BD23" i="96"/>
  <c r="AG7" i="96" s="1"/>
  <c r="BF49" i="95"/>
  <c r="AX49" i="95"/>
  <c r="AY40" i="92"/>
  <c r="BG40" i="92"/>
  <c r="BF54" i="108"/>
  <c r="AX54" i="108"/>
  <c r="BD54" i="108" s="1"/>
  <c r="AJ11" i="108" s="1"/>
  <c r="AZ31" i="117"/>
  <c r="BD31" i="117" s="1"/>
  <c r="AH6" i="117" s="1"/>
  <c r="BH31" i="117"/>
  <c r="BL31" i="117" s="1"/>
  <c r="AM6" i="117" s="1"/>
  <c r="BG23" i="95"/>
  <c r="AY23" i="95"/>
  <c r="AY51" i="103"/>
  <c r="BG51" i="103"/>
  <c r="BI52" i="104"/>
  <c r="BA52" i="104"/>
  <c r="BA25" i="88"/>
  <c r="BI25" i="88"/>
  <c r="BF45" i="100"/>
  <c r="AX45" i="100"/>
  <c r="AZ34" i="100"/>
  <c r="BH34" i="100"/>
  <c r="BD51" i="94"/>
  <c r="AJ8" i="94" s="1"/>
  <c r="BF44" i="5"/>
  <c r="BL44" i="5" s="1"/>
  <c r="AN10" i="5" s="1"/>
  <c r="AX44" i="5"/>
  <c r="BH34" i="107"/>
  <c r="AZ34" i="107"/>
  <c r="AZ24" i="92"/>
  <c r="BH24" i="92"/>
  <c r="AZ50" i="97"/>
  <c r="BD50" i="97" s="1"/>
  <c r="AJ7" i="97" s="1"/>
  <c r="BH50" i="97"/>
  <c r="AX50" i="4"/>
  <c r="BF50" i="4"/>
  <c r="BF44" i="86"/>
  <c r="BL44" i="86" s="1"/>
  <c r="AN10" i="86" s="1"/>
  <c r="AX44" i="86"/>
  <c r="AY54" i="99"/>
  <c r="BG54" i="99"/>
  <c r="BL54" i="99" s="1"/>
  <c r="AO11" i="99" s="1"/>
  <c r="BL23" i="94"/>
  <c r="AL7" i="94" s="1"/>
  <c r="BA27" i="100"/>
  <c r="BI27" i="100"/>
  <c r="BH22" i="117"/>
  <c r="AZ22" i="117"/>
  <c r="BD22" i="117" s="1"/>
  <c r="AG6" i="117" s="1"/>
  <c r="BJ32" i="102"/>
  <c r="BB32" i="102"/>
  <c r="AZ35" i="91"/>
  <c r="BD35" i="91" s="1"/>
  <c r="AH10" i="91" s="1"/>
  <c r="BH35" i="91"/>
  <c r="BL35" i="91" s="1"/>
  <c r="AM10" i="91" s="1"/>
  <c r="BB50" i="98"/>
  <c r="BJ50" i="98"/>
  <c r="AZ52" i="89"/>
  <c r="BH52" i="89"/>
  <c r="AX50" i="85"/>
  <c r="BD50" i="85" s="1"/>
  <c r="AJ7" i="85" s="1"/>
  <c r="BF50" i="85"/>
  <c r="BL50" i="85" s="1"/>
  <c r="AO7" i="85" s="1"/>
  <c r="BF53" i="85"/>
  <c r="BL53" i="85" s="1"/>
  <c r="AO10" i="85" s="1"/>
  <c r="AX53" i="85"/>
  <c r="BD53" i="85" s="1"/>
  <c r="AJ10" i="85" s="1"/>
  <c r="BA44" i="93"/>
  <c r="BI44" i="93"/>
  <c r="BG45" i="95"/>
  <c r="AY45" i="95"/>
  <c r="BF35" i="90"/>
  <c r="BL35" i="90" s="1"/>
  <c r="AM10" i="90" s="1"/>
  <c r="AX35" i="90"/>
  <c r="BD35" i="90" s="1"/>
  <c r="AH10" i="90" s="1"/>
  <c r="BH26" i="9"/>
  <c r="AZ26" i="9"/>
  <c r="BL25" i="88"/>
  <c r="AL9" i="88" s="1"/>
  <c r="AX36" i="5"/>
  <c r="BF36" i="5"/>
  <c r="BL36" i="5" s="1"/>
  <c r="AM11" i="5" s="1"/>
  <c r="BH27" i="107"/>
  <c r="AZ27" i="107"/>
  <c r="BG54" i="96"/>
  <c r="AY54" i="96"/>
  <c r="BH49" i="8"/>
  <c r="BL49" i="8" s="1"/>
  <c r="AO6" i="8" s="1"/>
  <c r="AZ49" i="8"/>
  <c r="BG27" i="106"/>
  <c r="AY27" i="106"/>
  <c r="AY22" i="106"/>
  <c r="BG22" i="106"/>
  <c r="BG36" i="104"/>
  <c r="AY36" i="104"/>
  <c r="AX43" i="93"/>
  <c r="BF43" i="93"/>
  <c r="BF22" i="7"/>
  <c r="BL22" i="7" s="1"/>
  <c r="AL6" i="7" s="1"/>
  <c r="AX22" i="7"/>
  <c r="BI51" i="9"/>
  <c r="BA51" i="9"/>
  <c r="AY31" i="95"/>
  <c r="BG31" i="95"/>
  <c r="AY23" i="103"/>
  <c r="BD23" i="103" s="1"/>
  <c r="AG7" i="103" s="1"/>
  <c r="BG23" i="103"/>
  <c r="BG44" i="104"/>
  <c r="AY44" i="104"/>
  <c r="BA23" i="9"/>
  <c r="BI23" i="9"/>
  <c r="AY51" i="95"/>
  <c r="BG51" i="95"/>
  <c r="BG33" i="103"/>
  <c r="AY33" i="103"/>
  <c r="AY35" i="103"/>
  <c r="BD35" i="103" s="1"/>
  <c r="AH10" i="103" s="1"/>
  <c r="BG35" i="103"/>
  <c r="BL35" i="103" s="1"/>
  <c r="AM10" i="103" s="1"/>
  <c r="AX36" i="106"/>
  <c r="BF36" i="106"/>
  <c r="BI49" i="108"/>
  <c r="BA49" i="108"/>
  <c r="BL51" i="103"/>
  <c r="AO8" i="103" s="1"/>
  <c r="BG50" i="104"/>
  <c r="AY50" i="104"/>
  <c r="BH43" i="97"/>
  <c r="BL43" i="97" s="1"/>
  <c r="AN9" i="97" s="1"/>
  <c r="AZ43" i="97"/>
  <c r="BD43" i="97" s="1"/>
  <c r="AI9" i="97" s="1"/>
  <c r="AZ51" i="99"/>
  <c r="BH51" i="99"/>
  <c r="AY32" i="105"/>
  <c r="BG32" i="105"/>
  <c r="BJ24" i="98"/>
  <c r="BB24" i="98"/>
  <c r="BF54" i="86"/>
  <c r="AX54" i="86"/>
  <c r="BD54" i="86" s="1"/>
  <c r="AJ11" i="86" s="1"/>
  <c r="BG34" i="9"/>
  <c r="AY34" i="9"/>
  <c r="BJ50" i="102"/>
  <c r="BB50" i="102"/>
  <c r="BB41" i="87"/>
  <c r="BJ41" i="87"/>
  <c r="AZ53" i="91"/>
  <c r="BH53" i="91"/>
  <c r="AZ51" i="91"/>
  <c r="BD51" i="91" s="1"/>
  <c r="AJ8" i="91" s="1"/>
  <c r="BH51" i="91"/>
  <c r="BL51" i="91" s="1"/>
  <c r="AO8" i="91" s="1"/>
  <c r="BB49" i="10"/>
  <c r="BJ49" i="10"/>
  <c r="BL24" i="94"/>
  <c r="AL8" i="94" s="1"/>
  <c r="AZ53" i="106"/>
  <c r="BH53" i="106"/>
  <c r="BF22" i="9"/>
  <c r="BL22" i="9" s="1"/>
  <c r="AL6" i="9" s="1"/>
  <c r="AX22" i="9"/>
  <c r="BD22" i="9" s="1"/>
  <c r="AG6" i="9" s="1"/>
  <c r="BG43" i="105"/>
  <c r="AY43" i="105"/>
  <c r="BB27" i="10"/>
  <c r="BJ27" i="10"/>
  <c r="BA24" i="108"/>
  <c r="BI24" i="108"/>
  <c r="BF33" i="4"/>
  <c r="AX33" i="4"/>
  <c r="BL32" i="97"/>
  <c r="AM7" i="97" s="1"/>
  <c r="AY42" i="102"/>
  <c r="BD42" i="102" s="1"/>
  <c r="AI8" i="102" s="1"/>
  <c r="BG42" i="102"/>
  <c r="BL42" i="102" s="1"/>
  <c r="AN8" i="102" s="1"/>
  <c r="AZ35" i="10"/>
  <c r="BD35" i="10" s="1"/>
  <c r="AH10" i="10" s="1"/>
  <c r="BH35" i="10"/>
  <c r="BH22" i="89"/>
  <c r="BL22" i="89" s="1"/>
  <c r="AL6" i="89" s="1"/>
  <c r="AZ22" i="89"/>
  <c r="BF23" i="6"/>
  <c r="BL23" i="6" s="1"/>
  <c r="AL7" i="6" s="1"/>
  <c r="AX23" i="6"/>
  <c r="BD23" i="6" s="1"/>
  <c r="AG7" i="6" s="1"/>
  <c r="BI42" i="100"/>
  <c r="BA42" i="100"/>
  <c r="AZ53" i="117"/>
  <c r="BD53" i="117" s="1"/>
  <c r="AJ10" i="117" s="1"/>
  <c r="BH53" i="117"/>
  <c r="BL53" i="117" s="1"/>
  <c r="AO10" i="117" s="1"/>
  <c r="AY52" i="9"/>
  <c r="BG52" i="9"/>
  <c r="AX35" i="107"/>
  <c r="BD35" i="107" s="1"/>
  <c r="AH10" i="107" s="1"/>
  <c r="BF35" i="107"/>
  <c r="BL35" i="107" s="1"/>
  <c r="AM10" i="107" s="1"/>
  <c r="AY54" i="1"/>
  <c r="BD54" i="1" s="1"/>
  <c r="AJ11" i="1" s="1"/>
  <c r="BG54" i="1"/>
  <c r="BL54" i="1" s="1"/>
  <c r="AO11" i="1" s="1"/>
  <c r="BG42" i="106"/>
  <c r="AY42" i="106"/>
  <c r="BB42" i="102"/>
  <c r="BJ42" i="102"/>
  <c r="BL53" i="91"/>
  <c r="AO10" i="91" s="1"/>
  <c r="AX22" i="95"/>
  <c r="BF22" i="95"/>
  <c r="BF41" i="7"/>
  <c r="AX41" i="7"/>
  <c r="BD41" i="7" s="1"/>
  <c r="AI7" i="7" s="1"/>
  <c r="AZ49" i="98"/>
  <c r="BD49" i="98" s="1"/>
  <c r="AJ6" i="98" s="1"/>
  <c r="BH49" i="98"/>
  <c r="BF31" i="9"/>
  <c r="AX31" i="9"/>
  <c r="BD31" i="9" s="1"/>
  <c r="AH6" i="9" s="1"/>
  <c r="AY23" i="102"/>
  <c r="BD23" i="102" s="1"/>
  <c r="AG7" i="102" s="1"/>
  <c r="BG23" i="102"/>
  <c r="BL23" i="102" s="1"/>
  <c r="AL7" i="102" s="1"/>
  <c r="AZ43" i="100"/>
  <c r="BH43" i="100"/>
  <c r="BG34" i="100"/>
  <c r="AY34" i="100"/>
  <c r="BH32" i="89"/>
  <c r="AZ32" i="89"/>
  <c r="BD32" i="89" s="1"/>
  <c r="AH7" i="89" s="1"/>
  <c r="BF43" i="4"/>
  <c r="AX43" i="4"/>
  <c r="BF51" i="5"/>
  <c r="BL51" i="5" s="1"/>
  <c r="AO8" i="5" s="1"/>
  <c r="AX51" i="5"/>
  <c r="BD51" i="5" s="1"/>
  <c r="AJ8" i="5" s="1"/>
  <c r="AX23" i="92"/>
  <c r="BF23" i="92"/>
  <c r="BB36" i="87"/>
  <c r="BJ36" i="87"/>
  <c r="AX22" i="85"/>
  <c r="BD22" i="85" s="1"/>
  <c r="AG6" i="85" s="1"/>
  <c r="BF22" i="85"/>
  <c r="BL22" i="85" s="1"/>
  <c r="AL6" i="85" s="1"/>
  <c r="BG24" i="92"/>
  <c r="AY24" i="92"/>
  <c r="BI22" i="86"/>
  <c r="BA22" i="86"/>
  <c r="BF23" i="5"/>
  <c r="BL23" i="5" s="1"/>
  <c r="AL7" i="5" s="1"/>
  <c r="AX23" i="5"/>
  <c r="AY40" i="99"/>
  <c r="BG40" i="99"/>
  <c r="AZ45" i="117"/>
  <c r="BD45" i="117" s="1"/>
  <c r="AI11" i="117" s="1"/>
  <c r="BH45" i="117"/>
  <c r="BL45" i="117" s="1"/>
  <c r="AN11" i="117" s="1"/>
  <c r="BF51" i="92"/>
  <c r="AX51" i="92"/>
  <c r="BD51" i="92" s="1"/>
  <c r="AJ8" i="92" s="1"/>
  <c r="BD42" i="99"/>
  <c r="AI8" i="99" s="1"/>
  <c r="AX53" i="100"/>
  <c r="BD53" i="100" s="1"/>
  <c r="AJ10" i="100" s="1"/>
  <c r="BF53" i="100"/>
  <c r="BH43" i="108"/>
  <c r="AZ43" i="108"/>
  <c r="BD52" i="8"/>
  <c r="AJ9" i="8" s="1"/>
  <c r="AX49" i="90"/>
  <c r="BD49" i="90" s="1"/>
  <c r="AJ6" i="90" s="1"/>
  <c r="BF49" i="90"/>
  <c r="BL49" i="90" s="1"/>
  <c r="AO6" i="90" s="1"/>
  <c r="AZ54" i="92"/>
  <c r="BH54" i="92"/>
  <c r="BA41" i="86"/>
  <c r="BI41" i="86"/>
  <c r="BG49" i="87"/>
  <c r="AY49" i="87"/>
  <c r="BD49" i="87" s="1"/>
  <c r="AJ6" i="87" s="1"/>
  <c r="BA35" i="104"/>
  <c r="BI35" i="104"/>
  <c r="BH33" i="94"/>
  <c r="BL33" i="94" s="1"/>
  <c r="AM8" i="94" s="1"/>
  <c r="AZ33" i="94"/>
  <c r="BG23" i="9"/>
  <c r="AY23" i="9"/>
  <c r="BF52" i="95"/>
  <c r="BL52" i="95" s="1"/>
  <c r="AO9" i="95" s="1"/>
  <c r="AX52" i="95"/>
  <c r="AY43" i="92"/>
  <c r="BG43" i="92"/>
  <c r="BF50" i="108"/>
  <c r="AX50" i="108"/>
  <c r="AZ35" i="117"/>
  <c r="BD35" i="117" s="1"/>
  <c r="AH10" i="117" s="1"/>
  <c r="BH35" i="117"/>
  <c r="BL35" i="117" s="1"/>
  <c r="AM10" i="117" s="1"/>
  <c r="AX40" i="104"/>
  <c r="BF40" i="104"/>
  <c r="BG22" i="95"/>
  <c r="AY22" i="95"/>
  <c r="BG52" i="103"/>
  <c r="AY52" i="103"/>
  <c r="BA27" i="95"/>
  <c r="BI27" i="95"/>
  <c r="BA53" i="104"/>
  <c r="BI53" i="104"/>
  <c r="BG35" i="99"/>
  <c r="AY35" i="99"/>
  <c r="BD35" i="99" s="1"/>
  <c r="AH10" i="99" s="1"/>
  <c r="BH23" i="99"/>
  <c r="AZ23" i="99"/>
  <c r="BG26" i="93"/>
  <c r="AY26" i="93"/>
  <c r="BG36" i="87"/>
  <c r="AY36" i="87"/>
  <c r="BD36" i="87" s="1"/>
  <c r="AH11" i="87" s="1"/>
  <c r="BH41" i="92"/>
  <c r="AZ41" i="92"/>
  <c r="BL32" i="96"/>
  <c r="AM7" i="96" s="1"/>
  <c r="BI24" i="104"/>
  <c r="BA24" i="104"/>
  <c r="AZ33" i="107"/>
  <c r="BH33" i="107"/>
  <c r="AZ26" i="92"/>
  <c r="BH26" i="92"/>
  <c r="BG35" i="107"/>
  <c r="AY35" i="107"/>
  <c r="AZ52" i="97"/>
  <c r="BD52" i="97" s="1"/>
  <c r="AJ9" i="97" s="1"/>
  <c r="BH52" i="97"/>
  <c r="BL52" i="97" s="1"/>
  <c r="AO9" i="97" s="1"/>
  <c r="BF53" i="4"/>
  <c r="AX53" i="4"/>
  <c r="AY54" i="92"/>
  <c r="BG54" i="92"/>
  <c r="BA23" i="100"/>
  <c r="BI23" i="100"/>
  <c r="BH26" i="117"/>
  <c r="AZ26" i="117"/>
  <c r="BJ36" i="102"/>
  <c r="BB36" i="102"/>
  <c r="AX23" i="86"/>
  <c r="BF23" i="86"/>
  <c r="AY44" i="95"/>
  <c r="BG44" i="95"/>
  <c r="AZ45" i="99"/>
  <c r="BH45" i="99"/>
  <c r="AY24" i="5"/>
  <c r="BG24" i="5"/>
  <c r="BF23" i="90"/>
  <c r="BL23" i="90" s="1"/>
  <c r="AL7" i="90" s="1"/>
  <c r="AX23" i="90"/>
  <c r="BD23" i="90" s="1"/>
  <c r="AG7" i="90" s="1"/>
  <c r="AZ27" i="100"/>
  <c r="BH27" i="100"/>
  <c r="AZ43" i="10"/>
  <c r="BD43" i="10" s="1"/>
  <c r="AI9" i="10" s="1"/>
  <c r="BH43" i="10"/>
  <c r="BG52" i="105"/>
  <c r="AY52" i="105"/>
  <c r="AX54" i="106"/>
  <c r="BD54" i="106" s="1"/>
  <c r="AJ11" i="106" s="1"/>
  <c r="BF54" i="106"/>
  <c r="BL51" i="8"/>
  <c r="AO8" i="8" s="1"/>
  <c r="AY50" i="100"/>
  <c r="BG50" i="100"/>
  <c r="AY24" i="105"/>
  <c r="BG24" i="105"/>
  <c r="AX23" i="106"/>
  <c r="BD23" i="106" s="1"/>
  <c r="AG7" i="106" s="1"/>
  <c r="BF23" i="106"/>
  <c r="AY34" i="103"/>
  <c r="BG34" i="103"/>
  <c r="AY27" i="101"/>
  <c r="BD27" i="101" s="1"/>
  <c r="AG11" i="101" s="1"/>
  <c r="BG27" i="101"/>
  <c r="BL27" i="101" s="1"/>
  <c r="AL11" i="101" s="1"/>
  <c r="BB33" i="86"/>
  <c r="BJ33" i="86"/>
  <c r="AY31" i="101"/>
  <c r="BD31" i="101" s="1"/>
  <c r="AH6" i="101" s="1"/>
  <c r="BG31" i="101"/>
  <c r="BL31" i="101" s="1"/>
  <c r="AM6" i="101" s="1"/>
  <c r="BA22" i="89"/>
  <c r="BI22" i="89"/>
  <c r="AY53" i="104"/>
  <c r="BG53" i="104"/>
  <c r="AZ52" i="99"/>
  <c r="BH52" i="99"/>
  <c r="BG34" i="105"/>
  <c r="AY34" i="105"/>
  <c r="AY33" i="1"/>
  <c r="BD33" i="1" s="1"/>
  <c r="AH8" i="1" s="1"/>
  <c r="BG33" i="1"/>
  <c r="BL33" i="1" s="1"/>
  <c r="AM8" i="1" s="1"/>
  <c r="AX23" i="93"/>
  <c r="BD23" i="93" s="1"/>
  <c r="AG7" i="93" s="1"/>
  <c r="BF23" i="93"/>
  <c r="BL23" i="93" s="1"/>
  <c r="AL7" i="93" s="1"/>
  <c r="AX33" i="104"/>
  <c r="BF33" i="104"/>
  <c r="BF32" i="104"/>
  <c r="AX32" i="104"/>
  <c r="BD32" i="104" s="1"/>
  <c r="AH7" i="104" s="1"/>
  <c r="AX33" i="7"/>
  <c r="BF33" i="7"/>
  <c r="BD36" i="97"/>
  <c r="AH11" i="97" s="1"/>
  <c r="BD45" i="97"/>
  <c r="AI11" i="97" s="1"/>
  <c r="AZ51" i="94"/>
  <c r="BH51" i="94"/>
  <c r="BL41" i="8"/>
  <c r="AN7" i="8" s="1"/>
  <c r="BF45" i="107"/>
  <c r="BL45" i="107" s="1"/>
  <c r="AN11" i="107" s="1"/>
  <c r="AX45" i="107"/>
  <c r="AZ24" i="98"/>
  <c r="BD24" i="98" s="1"/>
  <c r="AG8" i="98" s="1"/>
  <c r="BH24" i="98"/>
  <c r="BL24" i="98" s="1"/>
  <c r="AL8" i="98" s="1"/>
  <c r="AY49" i="102"/>
  <c r="BG49" i="102"/>
  <c r="BG36" i="93"/>
  <c r="AY36" i="93"/>
  <c r="AY24" i="86"/>
  <c r="BG24" i="86"/>
  <c r="BL34" i="103"/>
  <c r="AM9" i="103" s="1"/>
  <c r="BH26" i="91"/>
  <c r="BL26" i="91" s="1"/>
  <c r="AL10" i="91" s="1"/>
  <c r="AZ26" i="91"/>
  <c r="BH27" i="97"/>
  <c r="AZ27" i="97"/>
  <c r="BD27" i="97" s="1"/>
  <c r="AG11" i="97" s="1"/>
  <c r="AY49" i="4"/>
  <c r="BG49" i="4"/>
  <c r="BG53" i="4"/>
  <c r="AY53" i="4"/>
  <c r="BL34" i="94"/>
  <c r="AM9" i="94" s="1"/>
  <c r="BL52" i="88"/>
  <c r="AO9" i="88" s="1"/>
  <c r="BD26" i="117"/>
  <c r="AG10" i="117" s="1"/>
  <c r="BG32" i="106"/>
  <c r="AY32" i="106"/>
  <c r="AY33" i="106"/>
  <c r="BG33" i="106"/>
  <c r="BG45" i="100"/>
  <c r="AY45" i="100"/>
  <c r="AY41" i="100"/>
  <c r="BG41" i="100"/>
  <c r="AY51" i="88"/>
  <c r="BD51" i="88" s="1"/>
  <c r="AJ8" i="88" s="1"/>
  <c r="BG51" i="88"/>
  <c r="BL51" i="88" s="1"/>
  <c r="AO8" i="88" s="1"/>
  <c r="AY52" i="88"/>
  <c r="BG52" i="88"/>
  <c r="AZ53" i="107"/>
  <c r="BH53" i="107"/>
  <c r="BG44" i="93"/>
  <c r="AY44" i="93"/>
  <c r="AY40" i="93"/>
  <c r="BG40" i="93"/>
  <c r="BH44" i="89"/>
  <c r="AZ44" i="89"/>
  <c r="BD44" i="89" s="1"/>
  <c r="AI10" i="89" s="1"/>
  <c r="AZ45" i="89"/>
  <c r="BD45" i="89" s="1"/>
  <c r="AI11" i="89" s="1"/>
  <c r="BH45" i="89"/>
  <c r="BA54" i="100"/>
  <c r="BI54" i="100"/>
  <c r="AY26" i="1"/>
  <c r="BD26" i="1" s="1"/>
  <c r="AG10" i="1" s="1"/>
  <c r="BG26" i="1"/>
  <c r="BL26" i="1" s="1"/>
  <c r="AL10" i="1" s="1"/>
  <c r="BA40" i="9"/>
  <c r="BI40" i="9"/>
  <c r="BL27" i="97"/>
  <c r="AL11" i="97" s="1"/>
  <c r="BA33" i="89"/>
  <c r="BI33" i="89"/>
  <c r="AX31" i="4"/>
  <c r="BD31" i="4" s="1"/>
  <c r="AH6" i="4" s="1"/>
  <c r="BF31" i="4"/>
  <c r="BH26" i="94"/>
  <c r="AZ26" i="94"/>
  <c r="AZ24" i="94"/>
  <c r="BD24" i="94" s="1"/>
  <c r="AG8" i="94" s="1"/>
  <c r="BH24" i="94"/>
  <c r="BF40" i="92"/>
  <c r="AX40" i="92"/>
  <c r="AX45" i="92"/>
  <c r="BD45" i="92" s="1"/>
  <c r="AI11" i="92" s="1"/>
  <c r="BF45" i="92"/>
  <c r="BA51" i="88"/>
  <c r="BI51" i="88"/>
  <c r="BA50" i="88"/>
  <c r="BI50" i="88"/>
  <c r="AY52" i="86"/>
  <c r="BG52" i="86"/>
  <c r="BD41" i="117"/>
  <c r="AI7" i="117" s="1"/>
  <c r="AX44" i="9"/>
  <c r="BF44" i="9"/>
  <c r="BF43" i="9"/>
  <c r="AX43" i="9"/>
  <c r="AY44" i="102"/>
  <c r="BD44" i="102" s="1"/>
  <c r="AI10" i="102" s="1"/>
  <c r="BG44" i="102"/>
  <c r="AY45" i="102"/>
  <c r="BG45" i="102"/>
  <c r="BJ43" i="7"/>
  <c r="BB43" i="7"/>
  <c r="BL40" i="99"/>
  <c r="AN6" i="99" s="1"/>
  <c r="AX33" i="95"/>
  <c r="BF33" i="95"/>
  <c r="BF31" i="95"/>
  <c r="BL31" i="95" s="1"/>
  <c r="AM6" i="95" s="1"/>
  <c r="AX31" i="95"/>
  <c r="BH27" i="89"/>
  <c r="AZ27" i="89"/>
  <c r="AY26" i="99"/>
  <c r="BG26" i="99"/>
  <c r="BL26" i="99" s="1"/>
  <c r="AL10" i="99" s="1"/>
  <c r="BH45" i="107"/>
  <c r="AZ45" i="107"/>
  <c r="AZ42" i="107"/>
  <c r="BH42" i="107"/>
  <c r="AZ50" i="117"/>
  <c r="BD50" i="117" s="1"/>
  <c r="AJ7" i="117" s="1"/>
  <c r="BH50" i="117"/>
  <c r="AY50" i="9"/>
  <c r="BG50" i="9"/>
  <c r="AX34" i="107"/>
  <c r="BD34" i="107" s="1"/>
  <c r="AH9" i="107" s="1"/>
  <c r="BF34" i="107"/>
  <c r="AX31" i="107"/>
  <c r="BF31" i="107"/>
  <c r="BL51" i="97"/>
  <c r="AO8" i="97" s="1"/>
  <c r="AY49" i="1"/>
  <c r="BD49" i="1" s="1"/>
  <c r="AJ6" i="1" s="1"/>
  <c r="BG49" i="1"/>
  <c r="BL49" i="1" s="1"/>
  <c r="AO6" i="1" s="1"/>
  <c r="AY43" i="106"/>
  <c r="BG43" i="106"/>
  <c r="BJ41" i="102"/>
  <c r="BB41" i="102"/>
  <c r="BJ43" i="102"/>
  <c r="BB43" i="102"/>
  <c r="BD53" i="91"/>
  <c r="AJ10" i="91" s="1"/>
  <c r="BF24" i="95"/>
  <c r="AX24" i="95"/>
  <c r="BD24" i="95" s="1"/>
  <c r="AG8" i="95" s="1"/>
  <c r="AX26" i="95"/>
  <c r="BF26" i="95"/>
  <c r="AX44" i="7"/>
  <c r="BD44" i="7" s="1"/>
  <c r="AI10" i="7" s="1"/>
  <c r="BF44" i="7"/>
  <c r="BL44" i="7" s="1"/>
  <c r="AN10" i="7" s="1"/>
  <c r="BF40" i="7"/>
  <c r="BL40" i="7" s="1"/>
  <c r="AN6" i="7" s="1"/>
  <c r="AX40" i="7"/>
  <c r="BD40" i="7" s="1"/>
  <c r="AI6" i="7" s="1"/>
  <c r="BH54" i="98"/>
  <c r="BL54" i="98" s="1"/>
  <c r="AO11" i="98" s="1"/>
  <c r="AZ54" i="98"/>
  <c r="BD54" i="98" s="1"/>
  <c r="AJ11" i="98" s="1"/>
  <c r="BH51" i="98"/>
  <c r="AZ51" i="98"/>
  <c r="BL33" i="8"/>
  <c r="AM8" i="8" s="1"/>
  <c r="BF32" i="9"/>
  <c r="AX32" i="9"/>
  <c r="BF34" i="9"/>
  <c r="AX34" i="9"/>
  <c r="AY26" i="102"/>
  <c r="BD26" i="102" s="1"/>
  <c r="AG10" i="102" s="1"/>
  <c r="BG26" i="102"/>
  <c r="BH44" i="100"/>
  <c r="AZ44" i="100"/>
  <c r="BH42" i="100"/>
  <c r="AZ42" i="100"/>
  <c r="AY31" i="100"/>
  <c r="BG31" i="100"/>
  <c r="BD53" i="96"/>
  <c r="AJ10" i="96" s="1"/>
  <c r="BJ22" i="102"/>
  <c r="BB22" i="102"/>
  <c r="BJ27" i="102"/>
  <c r="BB27" i="102"/>
  <c r="AY23" i="104"/>
  <c r="BG23" i="104"/>
  <c r="BF34" i="100"/>
  <c r="BL34" i="100" s="1"/>
  <c r="AM9" i="100" s="1"/>
  <c r="AX34" i="100"/>
  <c r="BD34" i="100" s="1"/>
  <c r="AH9" i="100" s="1"/>
  <c r="AX31" i="100"/>
  <c r="BF31" i="100"/>
  <c r="BL44" i="94"/>
  <c r="AN10" i="94" s="1"/>
  <c r="BB35" i="10"/>
  <c r="BJ35" i="10"/>
  <c r="BF50" i="5"/>
  <c r="AX50" i="5"/>
  <c r="BD50" i="5" s="1"/>
  <c r="AJ7" i="5" s="1"/>
  <c r="AX27" i="92"/>
  <c r="BD27" i="92" s="1"/>
  <c r="AG11" i="92" s="1"/>
  <c r="BF27" i="92"/>
  <c r="BF24" i="92"/>
  <c r="AX24" i="92"/>
  <c r="BD27" i="96"/>
  <c r="AG11" i="96" s="1"/>
  <c r="BJ50" i="7"/>
  <c r="BB50" i="7"/>
  <c r="BJ53" i="7"/>
  <c r="BB53" i="7"/>
  <c r="BA42" i="95"/>
  <c r="BI42" i="95"/>
  <c r="BI41" i="95"/>
  <c r="BA41" i="95"/>
  <c r="BI31" i="86"/>
  <c r="BA31" i="86"/>
  <c r="BI33" i="86"/>
  <c r="BA33" i="86"/>
  <c r="AZ44" i="8"/>
  <c r="BH44" i="8"/>
  <c r="BH42" i="8"/>
  <c r="BL42" i="8" s="1"/>
  <c r="AN8" i="8" s="1"/>
  <c r="AZ42" i="8"/>
  <c r="BH42" i="98"/>
  <c r="AZ42" i="98"/>
  <c r="BD42" i="98" s="1"/>
  <c r="AI8" i="98" s="1"/>
  <c r="AZ45" i="98"/>
  <c r="BD45" i="98" s="1"/>
  <c r="AI11" i="98" s="1"/>
  <c r="BH45" i="98"/>
  <c r="BF43" i="90"/>
  <c r="BL43" i="90" s="1"/>
  <c r="AN9" i="90" s="1"/>
  <c r="AX43" i="90"/>
  <c r="BD43" i="90" s="1"/>
  <c r="AI9" i="90" s="1"/>
  <c r="AX41" i="90"/>
  <c r="BD41" i="90" s="1"/>
  <c r="AI7" i="90" s="1"/>
  <c r="BF41" i="90"/>
  <c r="BL41" i="90" s="1"/>
  <c r="AN7" i="90" s="1"/>
  <c r="BB43" i="10"/>
  <c r="BJ43" i="10"/>
  <c r="BL43" i="10" s="1"/>
  <c r="AN9" i="10" s="1"/>
  <c r="AX23" i="85"/>
  <c r="BD23" i="85" s="1"/>
  <c r="AG7" i="85" s="1"/>
  <c r="BF23" i="85"/>
  <c r="BL23" i="85" s="1"/>
  <c r="AL7" i="85" s="1"/>
  <c r="BF27" i="85"/>
  <c r="BL27" i="85" s="1"/>
  <c r="AL11" i="85" s="1"/>
  <c r="AX27" i="85"/>
  <c r="BD27" i="85" s="1"/>
  <c r="AG11" i="85" s="1"/>
  <c r="AS11" i="85" s="1"/>
  <c r="AY27" i="92"/>
  <c r="BG27" i="92"/>
  <c r="AY25" i="92"/>
  <c r="BG25" i="92"/>
  <c r="BI27" i="86"/>
  <c r="BA27" i="86"/>
  <c r="BI25" i="86"/>
  <c r="BA25" i="86"/>
  <c r="AX50" i="105"/>
  <c r="BF50" i="105"/>
  <c r="AX54" i="105"/>
  <c r="BD54" i="105" s="1"/>
  <c r="AJ11" i="105" s="1"/>
  <c r="BF54" i="105"/>
  <c r="BH41" i="106"/>
  <c r="AZ41" i="106"/>
  <c r="BL31" i="97"/>
  <c r="AM6" i="97" s="1"/>
  <c r="BG50" i="5"/>
  <c r="AY50" i="5"/>
  <c r="BD23" i="88"/>
  <c r="AG7" i="88" s="1"/>
  <c r="BG42" i="99"/>
  <c r="AY42" i="99"/>
  <c r="AZ34" i="9"/>
  <c r="BH34" i="9"/>
  <c r="BH36" i="9"/>
  <c r="AZ36" i="9"/>
  <c r="AY45" i="96"/>
  <c r="BD45" i="96" s="1"/>
  <c r="AI11" i="96" s="1"/>
  <c r="BG45" i="96"/>
  <c r="BL45" i="96" s="1"/>
  <c r="AN11" i="96" s="1"/>
  <c r="AY40" i="96"/>
  <c r="BD40" i="96" s="1"/>
  <c r="AI6" i="96" s="1"/>
  <c r="BG40" i="96"/>
  <c r="BL40" i="96" s="1"/>
  <c r="AN6" i="96" s="1"/>
  <c r="BF34" i="92"/>
  <c r="AX34" i="92"/>
  <c r="BF23" i="4"/>
  <c r="AX23" i="4"/>
  <c r="BI34" i="95"/>
  <c r="BA34" i="95"/>
  <c r="BA33" i="95"/>
  <c r="BI33" i="95"/>
  <c r="AY33" i="92"/>
  <c r="BG33" i="92"/>
  <c r="AY34" i="92"/>
  <c r="BG34" i="92"/>
  <c r="BA45" i="86"/>
  <c r="BI45" i="86"/>
  <c r="BA44" i="86"/>
  <c r="BI44" i="86"/>
  <c r="AY54" i="87"/>
  <c r="BG54" i="87"/>
  <c r="BA32" i="104"/>
  <c r="BI32" i="104"/>
  <c r="BA33" i="104"/>
  <c r="BI33" i="104"/>
  <c r="BD33" i="91"/>
  <c r="AH8" i="91" s="1"/>
  <c r="BG31" i="88"/>
  <c r="AY31" i="88"/>
  <c r="BG32" i="88"/>
  <c r="AY32" i="88"/>
  <c r="BD32" i="88" s="1"/>
  <c r="AH7" i="88" s="1"/>
  <c r="AY45" i="5"/>
  <c r="BG45" i="5"/>
  <c r="AY43" i="5"/>
  <c r="BG43" i="5"/>
  <c r="AY54" i="93"/>
  <c r="BG54" i="93"/>
  <c r="AY52" i="93"/>
  <c r="BG52" i="93"/>
  <c r="BH25" i="10"/>
  <c r="BL25" i="10" s="1"/>
  <c r="AL9" i="10" s="1"/>
  <c r="AZ25" i="10"/>
  <c r="AZ36" i="99"/>
  <c r="BH36" i="99"/>
  <c r="BL43" i="96"/>
  <c r="AN9" i="96" s="1"/>
  <c r="BG45" i="1"/>
  <c r="BL45" i="1" s="1"/>
  <c r="AN11" i="1" s="1"/>
  <c r="AY45" i="1"/>
  <c r="BD45" i="1" s="1"/>
  <c r="AI11" i="1" s="1"/>
  <c r="AY44" i="1"/>
  <c r="BD44" i="1" s="1"/>
  <c r="AI10" i="1" s="1"/>
  <c r="BG44" i="1"/>
  <c r="BL44" i="1" s="1"/>
  <c r="AN10" i="1" s="1"/>
  <c r="AX25" i="104"/>
  <c r="BF25" i="104"/>
  <c r="BA43" i="88"/>
  <c r="BI43" i="88"/>
  <c r="BF32" i="105"/>
  <c r="BL32" i="105" s="1"/>
  <c r="AM7" i="105" s="1"/>
  <c r="AX32" i="105"/>
  <c r="BD32" i="105" s="1"/>
  <c r="AH7" i="105" s="1"/>
  <c r="AX34" i="105"/>
  <c r="BF34" i="105"/>
  <c r="BL34" i="105" s="1"/>
  <c r="AM9" i="105" s="1"/>
  <c r="AY34" i="86"/>
  <c r="BG34" i="86"/>
  <c r="BH31" i="92"/>
  <c r="AZ31" i="92"/>
  <c r="AZ36" i="92"/>
  <c r="BH36" i="92"/>
  <c r="BB34" i="7"/>
  <c r="BJ34" i="7"/>
  <c r="BB25" i="86"/>
  <c r="BJ25" i="86"/>
  <c r="BJ23" i="86"/>
  <c r="BB23" i="86"/>
  <c r="AX31" i="93"/>
  <c r="BF31" i="93"/>
  <c r="BL31" i="93" s="1"/>
  <c r="AM6" i="93" s="1"/>
  <c r="BH26" i="99"/>
  <c r="AZ26" i="99"/>
  <c r="AZ27" i="99"/>
  <c r="BH27" i="99"/>
  <c r="BG22" i="93"/>
  <c r="AY22" i="93"/>
  <c r="AY27" i="93"/>
  <c r="BG27" i="93"/>
  <c r="BB36" i="98"/>
  <c r="BJ36" i="98"/>
  <c r="BD35" i="98"/>
  <c r="AH10" i="98" s="1"/>
  <c r="BI40" i="108"/>
  <c r="BA40" i="108"/>
  <c r="BG35" i="87"/>
  <c r="BL35" i="87" s="1"/>
  <c r="AM10" i="87" s="1"/>
  <c r="AY35" i="87"/>
  <c r="BD35" i="87" s="1"/>
  <c r="AH10" i="87" s="1"/>
  <c r="BH40" i="92"/>
  <c r="AZ40" i="92"/>
  <c r="BH45" i="92"/>
  <c r="AZ45" i="92"/>
  <c r="BG40" i="103"/>
  <c r="BL40" i="103" s="1"/>
  <c r="AN6" i="103" s="1"/>
  <c r="AY40" i="103"/>
  <c r="BD40" i="103" s="1"/>
  <c r="AI6" i="103" s="1"/>
  <c r="BD32" i="96"/>
  <c r="AH7" i="96" s="1"/>
  <c r="AY22" i="87"/>
  <c r="BD22" i="87" s="1"/>
  <c r="AG6" i="87" s="1"/>
  <c r="BG22" i="87"/>
  <c r="BL22" i="87" s="1"/>
  <c r="AL6" i="87" s="1"/>
  <c r="BG27" i="87"/>
  <c r="AY27" i="87"/>
  <c r="BA27" i="104"/>
  <c r="BI27" i="104"/>
  <c r="BG53" i="92"/>
  <c r="AY53" i="92"/>
  <c r="AY50" i="92"/>
  <c r="BG50" i="92"/>
  <c r="BI24" i="91"/>
  <c r="BA24" i="91"/>
  <c r="BF25" i="86"/>
  <c r="AX25" i="86"/>
  <c r="BD25" i="86" s="1"/>
  <c r="AG9" i="86" s="1"/>
  <c r="AX22" i="86"/>
  <c r="BF22" i="86"/>
  <c r="BH41" i="99"/>
  <c r="AZ41" i="99"/>
  <c r="AZ44" i="99"/>
  <c r="BH44" i="99"/>
  <c r="BG27" i="5"/>
  <c r="AY27" i="5"/>
  <c r="AX27" i="90"/>
  <c r="BD27" i="90" s="1"/>
  <c r="AG11" i="90" s="1"/>
  <c r="BF27" i="90"/>
  <c r="BL27" i="90" s="1"/>
  <c r="AL11" i="90" s="1"/>
  <c r="BH24" i="100"/>
  <c r="AZ24" i="100"/>
  <c r="BH40" i="10"/>
  <c r="BL40" i="10" s="1"/>
  <c r="AN6" i="10" s="1"/>
  <c r="AZ40" i="10"/>
  <c r="AZ45" i="10"/>
  <c r="BH45" i="10"/>
  <c r="AY53" i="105"/>
  <c r="BG53" i="105"/>
  <c r="AX49" i="106"/>
  <c r="BD49" i="106" s="1"/>
  <c r="AJ6" i="106" s="1"/>
  <c r="BF49" i="106"/>
  <c r="BG52" i="100"/>
  <c r="AY52" i="100"/>
  <c r="BL26" i="103"/>
  <c r="AL10" i="103" s="1"/>
  <c r="BA36" i="91"/>
  <c r="BI36" i="91"/>
  <c r="BH41" i="94"/>
  <c r="BL41" i="94" s="1"/>
  <c r="AN7" i="94" s="1"/>
  <c r="AZ41" i="94"/>
  <c r="AX44" i="105"/>
  <c r="BF44" i="105"/>
  <c r="BL44" i="105" s="1"/>
  <c r="AN10" i="105" s="1"/>
  <c r="BH26" i="106"/>
  <c r="AZ26" i="106"/>
  <c r="BH24" i="106"/>
  <c r="AZ24" i="106"/>
  <c r="AZ49" i="108"/>
  <c r="BH49" i="108"/>
  <c r="AZ52" i="108"/>
  <c r="BH52" i="108"/>
  <c r="BG23" i="105"/>
  <c r="AY23" i="105"/>
  <c r="BG25" i="105"/>
  <c r="AY25" i="105"/>
  <c r="AX25" i="106"/>
  <c r="BF25" i="106"/>
  <c r="BD25" i="96"/>
  <c r="AG9" i="96" s="1"/>
  <c r="AY34" i="101"/>
  <c r="BD34" i="101" s="1"/>
  <c r="AH9" i="101" s="1"/>
  <c r="BG34" i="101"/>
  <c r="BL34" i="101" s="1"/>
  <c r="AM9" i="101" s="1"/>
  <c r="BG33" i="101"/>
  <c r="BL33" i="101" s="1"/>
  <c r="AM8" i="101" s="1"/>
  <c r="AY33" i="101"/>
  <c r="BD33" i="101" s="1"/>
  <c r="AH8" i="101" s="1"/>
  <c r="BI23" i="89"/>
  <c r="BA23" i="89"/>
  <c r="BG35" i="1"/>
  <c r="BL35" i="1" s="1"/>
  <c r="AM10" i="1" s="1"/>
  <c r="AY35" i="1"/>
  <c r="BD35" i="1" s="1"/>
  <c r="AH10" i="1" s="1"/>
  <c r="BG36" i="1"/>
  <c r="BL36" i="1" s="1"/>
  <c r="AM11" i="1" s="1"/>
  <c r="AY36" i="1"/>
  <c r="BD36" i="1" s="1"/>
  <c r="AH11" i="1" s="1"/>
  <c r="BL50" i="97"/>
  <c r="AO7" i="97" s="1"/>
  <c r="BB27" i="87"/>
  <c r="BJ27" i="87"/>
  <c r="BG45" i="86"/>
  <c r="AY45" i="86"/>
  <c r="AY43" i="86"/>
  <c r="BG43" i="86"/>
  <c r="AX52" i="9"/>
  <c r="BF52" i="9"/>
  <c r="AZ43" i="91"/>
  <c r="BD43" i="91" s="1"/>
  <c r="AI9" i="91" s="1"/>
  <c r="BH43" i="91"/>
  <c r="AX44" i="108"/>
  <c r="BF44" i="108"/>
  <c r="BH35" i="98"/>
  <c r="BL35" i="98" s="1"/>
  <c r="AM10" i="98" s="1"/>
  <c r="AZ35" i="98"/>
  <c r="BG34" i="4"/>
  <c r="AY34" i="4"/>
  <c r="BG36" i="4"/>
  <c r="AY36" i="4"/>
  <c r="BH50" i="9"/>
  <c r="AZ50" i="9"/>
  <c r="BB25" i="7"/>
  <c r="BJ25" i="7"/>
  <c r="BL42" i="88"/>
  <c r="AN8" i="88" s="1"/>
  <c r="BG22" i="4"/>
  <c r="AY22" i="4"/>
  <c r="BG27" i="4"/>
  <c r="AY27" i="4"/>
  <c r="BL52" i="103"/>
  <c r="AO9" i="103" s="1"/>
  <c r="BF42" i="6"/>
  <c r="BL42" i="6" s="1"/>
  <c r="AN8" i="6" s="1"/>
  <c r="AX42" i="6"/>
  <c r="BD42" i="6" s="1"/>
  <c r="AI8" i="6" s="1"/>
  <c r="BG40" i="9"/>
  <c r="AY40" i="9"/>
  <c r="BF23" i="107"/>
  <c r="AX23" i="107"/>
  <c r="BL26" i="94"/>
  <c r="AL10" i="94" s="1"/>
  <c r="BG42" i="87"/>
  <c r="AY42" i="87"/>
  <c r="BG41" i="87"/>
  <c r="BL41" i="87" s="1"/>
  <c r="AN7" i="87" s="1"/>
  <c r="AY41" i="87"/>
  <c r="BD41" i="87" s="1"/>
  <c r="AI7" i="87" s="1"/>
  <c r="BI52" i="93"/>
  <c r="BA52" i="93"/>
  <c r="BA50" i="93"/>
  <c r="BI50" i="93"/>
  <c r="AX53" i="104"/>
  <c r="BF53" i="104"/>
  <c r="AX22" i="100"/>
  <c r="BD22" i="100" s="1"/>
  <c r="AG6" i="100" s="1"/>
  <c r="BF22" i="100"/>
  <c r="AX25" i="100"/>
  <c r="BF25" i="100"/>
  <c r="AY33" i="5"/>
  <c r="BG33" i="5"/>
  <c r="AZ51" i="10"/>
  <c r="BH51" i="10"/>
  <c r="BL51" i="10" s="1"/>
  <c r="AO8" i="10" s="1"/>
  <c r="BJ54" i="87"/>
  <c r="BB54" i="87"/>
  <c r="AX34" i="7"/>
  <c r="BF34" i="7"/>
  <c r="BL34" i="7" s="1"/>
  <c r="AM9" i="7" s="1"/>
  <c r="BH52" i="94"/>
  <c r="AZ52" i="94"/>
  <c r="BA35" i="93"/>
  <c r="BI35" i="93"/>
  <c r="BF42" i="107"/>
  <c r="BL42" i="107" s="1"/>
  <c r="AN8" i="107" s="1"/>
  <c r="AX42" i="107"/>
  <c r="BD42" i="107" s="1"/>
  <c r="AI8" i="107" s="1"/>
  <c r="AZ27" i="98"/>
  <c r="BH27" i="98"/>
  <c r="BL27" i="98" s="1"/>
  <c r="AL11" i="98" s="1"/>
  <c r="AY34" i="93"/>
  <c r="BG34" i="93"/>
  <c r="BG44" i="88"/>
  <c r="AY44" i="88"/>
  <c r="BD44" i="88" s="1"/>
  <c r="AI10" i="88" s="1"/>
  <c r="BJ25" i="87"/>
  <c r="BB25" i="87"/>
  <c r="BD36" i="8"/>
  <c r="AH11" i="8" s="1"/>
  <c r="AY40" i="86"/>
  <c r="BG40" i="86"/>
  <c r="BF50" i="9"/>
  <c r="AX50" i="9"/>
  <c r="BH44" i="91"/>
  <c r="BL44" i="91" s="1"/>
  <c r="AN10" i="91" s="1"/>
  <c r="AZ44" i="91"/>
  <c r="BD44" i="91" s="1"/>
  <c r="AI10" i="91" s="1"/>
  <c r="AX42" i="108"/>
  <c r="BD42" i="108" s="1"/>
  <c r="AI8" i="108" s="1"/>
  <c r="BF42" i="108"/>
  <c r="BL42" i="108" s="1"/>
  <c r="AN8" i="108" s="1"/>
  <c r="AZ36" i="98"/>
  <c r="BD36" i="98" s="1"/>
  <c r="AH11" i="98" s="1"/>
  <c r="BH36" i="98"/>
  <c r="BL35" i="96"/>
  <c r="AM10" i="96" s="1"/>
  <c r="BL24" i="8"/>
  <c r="AL8" i="8" s="1"/>
  <c r="BH49" i="9"/>
  <c r="AZ49" i="9"/>
  <c r="BB23" i="7"/>
  <c r="BJ23" i="7"/>
  <c r="AY25" i="4"/>
  <c r="BG25" i="4"/>
  <c r="BD52" i="103"/>
  <c r="AJ9" i="103" s="1"/>
  <c r="BF43" i="6"/>
  <c r="BL43" i="6" s="1"/>
  <c r="AN9" i="6" s="1"/>
  <c r="AX43" i="6"/>
  <c r="BD43" i="6" s="1"/>
  <c r="AI9" i="6" s="1"/>
  <c r="BG41" i="9"/>
  <c r="AY41" i="9"/>
  <c r="AX26" i="107"/>
  <c r="BF26" i="107"/>
  <c r="BG22" i="86"/>
  <c r="AY22" i="86"/>
  <c r="BH27" i="91"/>
  <c r="AZ27" i="91"/>
  <c r="BD27" i="91" s="1"/>
  <c r="AG11" i="91" s="1"/>
  <c r="AZ25" i="97"/>
  <c r="BH25" i="97"/>
  <c r="BL25" i="97" s="1"/>
  <c r="AL9" i="97" s="1"/>
  <c r="BG52" i="4"/>
  <c r="AY52" i="4"/>
  <c r="BD52" i="88"/>
  <c r="AJ9" i="88" s="1"/>
  <c r="AY34" i="106"/>
  <c r="BG34" i="106"/>
  <c r="AY40" i="100"/>
  <c r="BG40" i="100"/>
  <c r="AY52" i="101"/>
  <c r="BD52" i="101" s="1"/>
  <c r="AJ9" i="101" s="1"/>
  <c r="BG52" i="101"/>
  <c r="BL52" i="101" s="1"/>
  <c r="AO9" i="101" s="1"/>
  <c r="AY40" i="87"/>
  <c r="BG40" i="87"/>
  <c r="BL40" i="87" s="1"/>
  <c r="AN6" i="87" s="1"/>
  <c r="BH54" i="107"/>
  <c r="AZ54" i="107"/>
  <c r="BA52" i="100"/>
  <c r="BI52" i="100"/>
  <c r="AX51" i="86"/>
  <c r="BF51" i="86"/>
  <c r="BG35" i="9"/>
  <c r="AY35" i="9"/>
  <c r="BJ54" i="102"/>
  <c r="BB54" i="102"/>
  <c r="AZ54" i="91"/>
  <c r="BD54" i="91" s="1"/>
  <c r="AJ11" i="91" s="1"/>
  <c r="BH54" i="91"/>
  <c r="BL23" i="103"/>
  <c r="AL7" i="103" s="1"/>
  <c r="AX34" i="86"/>
  <c r="BF34" i="86"/>
  <c r="BL34" i="86" s="1"/>
  <c r="AM9" i="86" s="1"/>
  <c r="BF26" i="108"/>
  <c r="AX26" i="108"/>
  <c r="BA53" i="93"/>
  <c r="BI53" i="93"/>
  <c r="BF50" i="104"/>
  <c r="AX50" i="104"/>
  <c r="BG31" i="5"/>
  <c r="AY31" i="5"/>
  <c r="AY45" i="107"/>
  <c r="BG45" i="107"/>
  <c r="AY40" i="107"/>
  <c r="BG40" i="107"/>
  <c r="BJ54" i="10"/>
  <c r="BB54" i="10"/>
  <c r="BF40" i="85"/>
  <c r="BL40" i="85" s="1"/>
  <c r="AN6" i="85" s="1"/>
  <c r="AX40" i="85"/>
  <c r="BD40" i="85" s="1"/>
  <c r="AI6" i="85" s="1"/>
  <c r="BI44" i="104"/>
  <c r="BA44" i="104"/>
  <c r="BA45" i="104"/>
  <c r="BI45" i="104"/>
  <c r="BH42" i="9"/>
  <c r="AZ42" i="9"/>
  <c r="AZ31" i="8"/>
  <c r="BD31" i="8" s="1"/>
  <c r="AH6" i="8" s="1"/>
  <c r="BH31" i="8"/>
  <c r="BL31" i="8" s="1"/>
  <c r="AM6" i="8" s="1"/>
  <c r="BH34" i="8"/>
  <c r="BL34" i="8" s="1"/>
  <c r="AM9" i="8" s="1"/>
  <c r="AZ34" i="8"/>
  <c r="BD34" i="8" s="1"/>
  <c r="AH9" i="8" s="1"/>
  <c r="AY27" i="100"/>
  <c r="BG27" i="100"/>
  <c r="BG23" i="100"/>
  <c r="AY23" i="100"/>
  <c r="BD36" i="96"/>
  <c r="AH11" i="96" s="1"/>
  <c r="BG53" i="107"/>
  <c r="AY53" i="107"/>
  <c r="AY54" i="107"/>
  <c r="BG54" i="107"/>
  <c r="AX35" i="85"/>
  <c r="BD35" i="85" s="1"/>
  <c r="AH10" i="85" s="1"/>
  <c r="BF35" i="85"/>
  <c r="BL35" i="85" s="1"/>
  <c r="AM10" i="85" s="1"/>
  <c r="BF34" i="85"/>
  <c r="BL34" i="85" s="1"/>
  <c r="AM9" i="85" s="1"/>
  <c r="AX34" i="85"/>
  <c r="BD34" i="85" s="1"/>
  <c r="AH9" i="85" s="1"/>
  <c r="BG24" i="88"/>
  <c r="BL24" i="88" s="1"/>
  <c r="AL8" i="88" s="1"/>
  <c r="AY24" i="88"/>
  <c r="BI35" i="100"/>
  <c r="BA35" i="100"/>
  <c r="BB54" i="86"/>
  <c r="BJ54" i="86"/>
  <c r="BJ50" i="86"/>
  <c r="BB50" i="86"/>
  <c r="AY24" i="1"/>
  <c r="BD24" i="1" s="1"/>
  <c r="AG8" i="1" s="1"/>
  <c r="BG24" i="1"/>
  <c r="BL24" i="1" s="1"/>
  <c r="AL8" i="1" s="1"/>
  <c r="BI42" i="9"/>
  <c r="BA42" i="9"/>
  <c r="BA45" i="9"/>
  <c r="BI45" i="9"/>
  <c r="AY42" i="101"/>
  <c r="BD42" i="101" s="1"/>
  <c r="AI8" i="101" s="1"/>
  <c r="BG42" i="101"/>
  <c r="BL42" i="101" s="1"/>
  <c r="AN8" i="101" s="1"/>
  <c r="BA32" i="89"/>
  <c r="BI32" i="89"/>
  <c r="BI34" i="89"/>
  <c r="BL34" i="89" s="1"/>
  <c r="AM9" i="89" s="1"/>
  <c r="BA34" i="89"/>
  <c r="BI27" i="93"/>
  <c r="BA27" i="93"/>
  <c r="BA25" i="93"/>
  <c r="BI25" i="93"/>
  <c r="BD22" i="96"/>
  <c r="AG6" i="96" s="1"/>
  <c r="BH51" i="106"/>
  <c r="AZ51" i="106"/>
  <c r="AX24" i="9"/>
  <c r="BD24" i="9" s="1"/>
  <c r="AG8" i="9" s="1"/>
  <c r="BF24" i="9"/>
  <c r="BF25" i="9"/>
  <c r="AX25" i="9"/>
  <c r="BL36" i="103"/>
  <c r="AM11" i="103" s="1"/>
  <c r="BA50" i="95"/>
  <c r="BI50" i="95"/>
  <c r="BA51" i="95"/>
  <c r="BI51" i="95"/>
  <c r="BG42" i="105"/>
  <c r="AY42" i="105"/>
  <c r="AY40" i="105"/>
  <c r="BG40" i="105"/>
  <c r="BD35" i="94"/>
  <c r="AH10" i="94" s="1"/>
  <c r="BL54" i="88"/>
  <c r="AO11" i="88" s="1"/>
  <c r="BB25" i="10"/>
  <c r="BJ25" i="10"/>
  <c r="BA35" i="108"/>
  <c r="BI35" i="108"/>
  <c r="BI33" i="108"/>
  <c r="BA33" i="108"/>
  <c r="BI51" i="89"/>
  <c r="BA51" i="89"/>
  <c r="BI53" i="89"/>
  <c r="BA53" i="89"/>
  <c r="BI40" i="91"/>
  <c r="BA40" i="91"/>
  <c r="BD40" i="91" s="1"/>
  <c r="AI6" i="91" s="1"/>
  <c r="BI41" i="91"/>
  <c r="BA41" i="91"/>
  <c r="AY22" i="96"/>
  <c r="BG22" i="96"/>
  <c r="BL22" i="96" s="1"/>
  <c r="AL6" i="96" s="1"/>
  <c r="BG24" i="96"/>
  <c r="AY24" i="96"/>
  <c r="AX27" i="105"/>
  <c r="BF27" i="105"/>
  <c r="BL27" i="105" s="1"/>
  <c r="AL11" i="105" s="1"/>
  <c r="AZ26" i="108"/>
  <c r="BH26" i="108"/>
  <c r="BF45" i="106"/>
  <c r="AX45" i="106"/>
  <c r="BD45" i="106" s="1"/>
  <c r="AI11" i="106" s="1"/>
  <c r="BF40" i="106"/>
  <c r="AX40" i="106"/>
  <c r="BG24" i="107"/>
  <c r="AY24" i="107"/>
  <c r="BI22" i="108"/>
  <c r="BA22" i="108"/>
  <c r="BI27" i="108"/>
  <c r="BA27" i="108"/>
  <c r="BA40" i="89"/>
  <c r="BI40" i="89"/>
  <c r="BF35" i="4"/>
  <c r="AX35" i="4"/>
  <c r="BF34" i="4"/>
  <c r="AX34" i="4"/>
  <c r="AX32" i="6"/>
  <c r="BD32" i="6" s="1"/>
  <c r="AH7" i="6" s="1"/>
  <c r="BF32" i="6"/>
  <c r="BL32" i="6" s="1"/>
  <c r="AM7" i="6" s="1"/>
  <c r="BF35" i="6"/>
  <c r="BL35" i="6" s="1"/>
  <c r="AM10" i="6" s="1"/>
  <c r="AX35" i="6"/>
  <c r="BD35" i="6" s="1"/>
  <c r="AH10" i="6" s="1"/>
  <c r="BH23" i="94"/>
  <c r="AZ23" i="94"/>
  <c r="BD23" i="94" s="1"/>
  <c r="AG7" i="94" s="1"/>
  <c r="AS7" i="94" s="1"/>
  <c r="BH22" i="94"/>
  <c r="AZ22" i="94"/>
  <c r="BF44" i="92"/>
  <c r="BL44" i="92" s="1"/>
  <c r="AN10" i="92" s="1"/>
  <c r="AX44" i="92"/>
  <c r="BA53" i="88"/>
  <c r="BI53" i="88"/>
  <c r="AY49" i="86"/>
  <c r="BG49" i="86"/>
  <c r="BD32" i="97"/>
  <c r="AH7" i="97" s="1"/>
  <c r="BF41" i="9"/>
  <c r="AX41" i="9"/>
  <c r="AY43" i="102"/>
  <c r="BD43" i="102" s="1"/>
  <c r="AI9" i="102" s="1"/>
  <c r="BG43" i="102"/>
  <c r="AZ34" i="10"/>
  <c r="BH34" i="10"/>
  <c r="BD40" i="97"/>
  <c r="AI6" i="97" s="1"/>
  <c r="BD27" i="88"/>
  <c r="AG11" i="88" s="1"/>
  <c r="BI49" i="91"/>
  <c r="BA49" i="91"/>
  <c r="BB41" i="7"/>
  <c r="BJ41" i="7"/>
  <c r="BJ44" i="7"/>
  <c r="BB44" i="7"/>
  <c r="BL44" i="8"/>
  <c r="AN10" i="8" s="1"/>
  <c r="AX35" i="95"/>
  <c r="BF35" i="95"/>
  <c r="AZ35" i="106"/>
  <c r="BH35" i="106"/>
  <c r="AZ25" i="89"/>
  <c r="BD25" i="89" s="1"/>
  <c r="AG9" i="89" s="1"/>
  <c r="BH25" i="89"/>
  <c r="BL25" i="89" s="1"/>
  <c r="AL9" i="89" s="1"/>
  <c r="BH26" i="89"/>
  <c r="AZ26" i="89"/>
  <c r="AX26" i="6"/>
  <c r="BD26" i="6" s="1"/>
  <c r="AG10" i="6" s="1"/>
  <c r="BF26" i="6"/>
  <c r="BL26" i="6" s="1"/>
  <c r="AL10" i="6" s="1"/>
  <c r="BA44" i="100"/>
  <c r="BI44" i="100"/>
  <c r="BL22" i="103"/>
  <c r="AL6" i="103" s="1"/>
  <c r="BG24" i="99"/>
  <c r="BL24" i="99" s="1"/>
  <c r="AL8" i="99" s="1"/>
  <c r="AY24" i="99"/>
  <c r="AY22" i="99"/>
  <c r="BD22" i="99" s="1"/>
  <c r="AG6" i="99" s="1"/>
  <c r="BG22" i="99"/>
  <c r="BL22" i="99" s="1"/>
  <c r="AL6" i="99" s="1"/>
  <c r="BH40" i="107"/>
  <c r="AZ40" i="107"/>
  <c r="AZ54" i="117"/>
  <c r="BD54" i="117" s="1"/>
  <c r="AJ11" i="117" s="1"/>
  <c r="BH54" i="117"/>
  <c r="BL54" i="117" s="1"/>
  <c r="AO11" i="117" s="1"/>
  <c r="BH51" i="117"/>
  <c r="BL51" i="117" s="1"/>
  <c r="AO8" i="117" s="1"/>
  <c r="AZ51" i="117"/>
  <c r="BD51" i="117" s="1"/>
  <c r="AJ8" i="117" s="1"/>
  <c r="AY49" i="9"/>
  <c r="BG49" i="9"/>
  <c r="AY51" i="9"/>
  <c r="BG51" i="9"/>
  <c r="AX36" i="107"/>
  <c r="BF36" i="107"/>
  <c r="AY53" i="1"/>
  <c r="BD53" i="1" s="1"/>
  <c r="AJ10" i="1" s="1"/>
  <c r="BG53" i="1"/>
  <c r="BL53" i="1" s="1"/>
  <c r="AO10" i="1" s="1"/>
  <c r="AY51" i="1"/>
  <c r="BD51" i="1" s="1"/>
  <c r="AJ8" i="1" s="1"/>
  <c r="BG51" i="1"/>
  <c r="BL51" i="1" s="1"/>
  <c r="AO8" i="1" s="1"/>
  <c r="AY45" i="106"/>
  <c r="BG45" i="106"/>
  <c r="BG41" i="106"/>
  <c r="AY41" i="106"/>
  <c r="BB40" i="102"/>
  <c r="BJ40" i="102"/>
  <c r="AX27" i="95"/>
  <c r="BF27" i="95"/>
  <c r="BF42" i="7"/>
  <c r="BL42" i="7" s="1"/>
  <c r="AN8" i="7" s="1"/>
  <c r="AX42" i="7"/>
  <c r="BH52" i="98"/>
  <c r="AZ52" i="98"/>
  <c r="BD52" i="98" s="1"/>
  <c r="AJ9" i="98" s="1"/>
  <c r="AX35" i="9"/>
  <c r="BD35" i="9" s="1"/>
  <c r="AH10" i="9" s="1"/>
  <c r="BF35" i="9"/>
  <c r="BG24" i="102"/>
  <c r="AY24" i="102"/>
  <c r="BD24" i="102" s="1"/>
  <c r="AG8" i="102" s="1"/>
  <c r="BG25" i="102"/>
  <c r="BL25" i="102" s="1"/>
  <c r="AL9" i="102" s="1"/>
  <c r="AY25" i="102"/>
  <c r="AZ40" i="100"/>
  <c r="BH40" i="100"/>
  <c r="BG35" i="100"/>
  <c r="AY35" i="100"/>
  <c r="AY36" i="100"/>
  <c r="BG36" i="100"/>
  <c r="AZ31" i="89"/>
  <c r="BD31" i="89" s="1"/>
  <c r="AH6" i="89" s="1"/>
  <c r="BH31" i="89"/>
  <c r="AX44" i="4"/>
  <c r="BD44" i="4" s="1"/>
  <c r="AI10" i="4" s="1"/>
  <c r="BF44" i="4"/>
  <c r="AY52" i="106"/>
  <c r="BG52" i="106"/>
  <c r="BG49" i="106"/>
  <c r="AY49" i="106"/>
  <c r="BB26" i="102"/>
  <c r="BJ26" i="102"/>
  <c r="BL26" i="102" s="1"/>
  <c r="AL10" i="102" s="1"/>
  <c r="BG25" i="104"/>
  <c r="AY25" i="104"/>
  <c r="BG26" i="104"/>
  <c r="AY26" i="104"/>
  <c r="BF35" i="100"/>
  <c r="AX35" i="100"/>
  <c r="BB36" i="10"/>
  <c r="BD36" i="10" s="1"/>
  <c r="AH11" i="10" s="1"/>
  <c r="BJ36" i="10"/>
  <c r="BJ34" i="10"/>
  <c r="BB34" i="10"/>
  <c r="AX49" i="5"/>
  <c r="BD49" i="5" s="1"/>
  <c r="AJ6" i="5" s="1"/>
  <c r="BF49" i="5"/>
  <c r="BL49" i="5" s="1"/>
  <c r="AO6" i="5" s="1"/>
  <c r="AX52" i="5"/>
  <c r="BF52" i="5"/>
  <c r="BF25" i="92"/>
  <c r="BL25" i="92" s="1"/>
  <c r="AL9" i="92" s="1"/>
  <c r="AX25" i="92"/>
  <c r="BJ31" i="87"/>
  <c r="BB31" i="87"/>
  <c r="BF51" i="7"/>
  <c r="BL51" i="7" s="1"/>
  <c r="AO8" i="7" s="1"/>
  <c r="AX51" i="7"/>
  <c r="BD51" i="7" s="1"/>
  <c r="AJ8" i="7" s="1"/>
  <c r="BF49" i="7"/>
  <c r="AX49" i="7"/>
  <c r="BD49" i="7" s="1"/>
  <c r="AJ6" i="7" s="1"/>
  <c r="AY35" i="102"/>
  <c r="BG35" i="102"/>
  <c r="BL35" i="102" s="1"/>
  <c r="AM10" i="102" s="1"/>
  <c r="BG32" i="102"/>
  <c r="BL32" i="102" s="1"/>
  <c r="AM7" i="102" s="1"/>
  <c r="AY32" i="102"/>
  <c r="BD32" i="102" s="1"/>
  <c r="AH7" i="102" s="1"/>
  <c r="BB49" i="7"/>
  <c r="BJ49" i="7"/>
  <c r="BB54" i="7"/>
  <c r="BJ54" i="7"/>
  <c r="BA44" i="95"/>
  <c r="BI44" i="95"/>
  <c r="BA45" i="95"/>
  <c r="BI45" i="95"/>
  <c r="BA32" i="86"/>
  <c r="BI32" i="86"/>
  <c r="BA35" i="86"/>
  <c r="BI35" i="86"/>
  <c r="BH43" i="8"/>
  <c r="BL43" i="8" s="1"/>
  <c r="AN9" i="8" s="1"/>
  <c r="AZ43" i="8"/>
  <c r="BH40" i="8"/>
  <c r="BL40" i="8" s="1"/>
  <c r="AN6" i="8" s="1"/>
  <c r="AZ40" i="8"/>
  <c r="BH40" i="98"/>
  <c r="BL40" i="98" s="1"/>
  <c r="AN6" i="98" s="1"/>
  <c r="AZ40" i="98"/>
  <c r="BD40" i="98" s="1"/>
  <c r="AI6" i="98" s="1"/>
  <c r="BH43" i="98"/>
  <c r="BL43" i="98" s="1"/>
  <c r="AN9" i="98" s="1"/>
  <c r="AZ43" i="98"/>
  <c r="BD43" i="98" s="1"/>
  <c r="AI9" i="98" s="1"/>
  <c r="AX42" i="90"/>
  <c r="BD42" i="90" s="1"/>
  <c r="AI8" i="90" s="1"/>
  <c r="BF42" i="90"/>
  <c r="BL42" i="90" s="1"/>
  <c r="AN8" i="90" s="1"/>
  <c r="BF45" i="90"/>
  <c r="BL45" i="90" s="1"/>
  <c r="AN11" i="90" s="1"/>
  <c r="AX45" i="90"/>
  <c r="BD45" i="90" s="1"/>
  <c r="AI11" i="90" s="1"/>
  <c r="BB45" i="10"/>
  <c r="BJ45" i="10"/>
  <c r="AX26" i="85"/>
  <c r="BD26" i="85" s="1"/>
  <c r="AG10" i="85" s="1"/>
  <c r="BF26" i="85"/>
  <c r="BL26" i="85" s="1"/>
  <c r="AL10" i="85" s="1"/>
  <c r="AY22" i="92"/>
  <c r="BG22" i="92"/>
  <c r="BI26" i="86"/>
  <c r="BA26" i="86"/>
  <c r="AX26" i="5"/>
  <c r="BD26" i="5" s="1"/>
  <c r="AG10" i="5" s="1"/>
  <c r="BF26" i="5"/>
  <c r="AX43" i="95"/>
  <c r="BF43" i="95"/>
  <c r="AX53" i="105"/>
  <c r="BD53" i="105" s="1"/>
  <c r="AJ10" i="105" s="1"/>
  <c r="BF53" i="105"/>
  <c r="BF51" i="105"/>
  <c r="AX51" i="105"/>
  <c r="AZ42" i="106"/>
  <c r="BH42" i="106"/>
  <c r="BD31" i="97"/>
  <c r="AH6" i="97" s="1"/>
  <c r="BG54" i="5"/>
  <c r="AY54" i="5"/>
  <c r="BG43" i="99"/>
  <c r="AY43" i="99"/>
  <c r="BD43" i="99" s="1"/>
  <c r="AI9" i="99" s="1"/>
  <c r="AY41" i="99"/>
  <c r="BG41" i="99"/>
  <c r="BL41" i="99" s="1"/>
  <c r="AN7" i="99" s="1"/>
  <c r="BH42" i="117"/>
  <c r="BL42" i="117" s="1"/>
  <c r="AN8" i="117" s="1"/>
  <c r="AZ42" i="117"/>
  <c r="BD42" i="117" s="1"/>
  <c r="AI8" i="117" s="1"/>
  <c r="BF49" i="92"/>
  <c r="AX49" i="92"/>
  <c r="BF54" i="100"/>
  <c r="AX54" i="100"/>
  <c r="BF52" i="100"/>
  <c r="AX52" i="100"/>
  <c r="AZ45" i="108"/>
  <c r="BH45" i="108"/>
  <c r="BF54" i="6"/>
  <c r="BL54" i="6" s="1"/>
  <c r="AO11" i="6" s="1"/>
  <c r="AX54" i="6"/>
  <c r="BD54" i="6" s="1"/>
  <c r="AJ11" i="6" s="1"/>
  <c r="BF53" i="6"/>
  <c r="BL53" i="6" s="1"/>
  <c r="AO10" i="6" s="1"/>
  <c r="AX53" i="6"/>
  <c r="BD53" i="6" s="1"/>
  <c r="AJ10" i="6" s="1"/>
  <c r="BH33" i="9"/>
  <c r="AZ33" i="9"/>
  <c r="BG43" i="96"/>
  <c r="AY43" i="96"/>
  <c r="BD43" i="96" s="1"/>
  <c r="AI9" i="96" s="1"/>
  <c r="AX31" i="92"/>
  <c r="BF31" i="92"/>
  <c r="AX32" i="92"/>
  <c r="BF32" i="92"/>
  <c r="BL32" i="92" s="1"/>
  <c r="AM7" i="92" s="1"/>
  <c r="BF50" i="90"/>
  <c r="BL50" i="90" s="1"/>
  <c r="AO7" i="90" s="1"/>
  <c r="AX50" i="90"/>
  <c r="BD50" i="90" s="1"/>
  <c r="AJ7" i="90" s="1"/>
  <c r="BH49" i="92"/>
  <c r="AZ49" i="92"/>
  <c r="BH53" i="92"/>
  <c r="AZ53" i="92"/>
  <c r="BA51" i="86"/>
  <c r="BI51" i="86"/>
  <c r="BI52" i="86"/>
  <c r="BA52" i="86"/>
  <c r="BF49" i="107"/>
  <c r="AX49" i="107"/>
  <c r="BD49" i="107" s="1"/>
  <c r="AJ6" i="107" s="1"/>
  <c r="AX53" i="107"/>
  <c r="BF53" i="107"/>
  <c r="BI33" i="9"/>
  <c r="BA33" i="9"/>
  <c r="AX26" i="4"/>
  <c r="BF26" i="4"/>
  <c r="BF27" i="4"/>
  <c r="AX27" i="4"/>
  <c r="BL54" i="96"/>
  <c r="AO11" i="96" s="1"/>
  <c r="BD23" i="1"/>
  <c r="AG7" i="1" s="1"/>
  <c r="BI31" i="95"/>
  <c r="BA31" i="95"/>
  <c r="AY35" i="92"/>
  <c r="BG35" i="92"/>
  <c r="BA42" i="86"/>
  <c r="BI42" i="86"/>
  <c r="AY51" i="87"/>
  <c r="BD51" i="87" s="1"/>
  <c r="AJ8" i="87" s="1"/>
  <c r="BG51" i="87"/>
  <c r="BG50" i="87"/>
  <c r="BL50" i="87" s="1"/>
  <c r="AO7" i="87" s="1"/>
  <c r="AY50" i="87"/>
  <c r="BD50" i="87" s="1"/>
  <c r="AJ7" i="87" s="1"/>
  <c r="BA34" i="104"/>
  <c r="BI34" i="104"/>
  <c r="BG34" i="88"/>
  <c r="BL34" i="88" s="1"/>
  <c r="AM9" i="88" s="1"/>
  <c r="AY34" i="88"/>
  <c r="BD34" i="88" s="1"/>
  <c r="AH9" i="88" s="1"/>
  <c r="BH32" i="94"/>
  <c r="AZ32" i="94"/>
  <c r="BD32" i="94" s="1"/>
  <c r="AH7" i="94" s="1"/>
  <c r="AZ34" i="94"/>
  <c r="BD34" i="94" s="1"/>
  <c r="AH9" i="94" s="1"/>
  <c r="BH34" i="94"/>
  <c r="BG22" i="9"/>
  <c r="AY22" i="9"/>
  <c r="AY27" i="9"/>
  <c r="BG27" i="9"/>
  <c r="AX54" i="95"/>
  <c r="BF54" i="95"/>
  <c r="BL54" i="95" s="1"/>
  <c r="AO11" i="95" s="1"/>
  <c r="AY40" i="5"/>
  <c r="BG40" i="5"/>
  <c r="AY51" i="93"/>
  <c r="BG51" i="93"/>
  <c r="AZ27" i="10"/>
  <c r="BH27" i="10"/>
  <c r="BL27" i="10" s="1"/>
  <c r="AL11" i="10" s="1"/>
  <c r="AZ22" i="10"/>
  <c r="BD22" i="10" s="1"/>
  <c r="AG6" i="10" s="1"/>
  <c r="BH22" i="10"/>
  <c r="BH32" i="99"/>
  <c r="AZ32" i="99"/>
  <c r="AZ33" i="99"/>
  <c r="BH33" i="99"/>
  <c r="BG42" i="92"/>
  <c r="AY42" i="92"/>
  <c r="AX51" i="108"/>
  <c r="BF51" i="108"/>
  <c r="AX49" i="108"/>
  <c r="BF49" i="108"/>
  <c r="BL49" i="108" s="1"/>
  <c r="AO6" i="108" s="1"/>
  <c r="AZ32" i="117"/>
  <c r="BD32" i="117" s="1"/>
  <c r="AH7" i="117" s="1"/>
  <c r="BH32" i="117"/>
  <c r="BL32" i="117" s="1"/>
  <c r="AM7" i="117" s="1"/>
  <c r="AX44" i="104"/>
  <c r="BF44" i="104"/>
  <c r="BL44" i="104" s="1"/>
  <c r="AN10" i="104" s="1"/>
  <c r="BG27" i="95"/>
  <c r="AY27" i="95"/>
  <c r="AY24" i="95"/>
  <c r="BG24" i="95"/>
  <c r="AY49" i="103"/>
  <c r="BG49" i="103"/>
  <c r="BA24" i="95"/>
  <c r="BI24" i="95"/>
  <c r="BA54" i="104"/>
  <c r="BI54" i="104"/>
  <c r="AY36" i="99"/>
  <c r="BD36" i="99" s="1"/>
  <c r="AH11" i="99" s="1"/>
  <c r="BG36" i="99"/>
  <c r="BI27" i="88"/>
  <c r="BL27" i="88" s="1"/>
  <c r="AL11" i="88" s="1"/>
  <c r="BA27" i="88"/>
  <c r="BI22" i="88"/>
  <c r="BA22" i="88"/>
  <c r="AX40" i="100"/>
  <c r="BF40" i="100"/>
  <c r="BH32" i="108"/>
  <c r="AZ32" i="108"/>
  <c r="BH35" i="108"/>
  <c r="AZ35" i="108"/>
  <c r="BH33" i="100"/>
  <c r="AZ33" i="100"/>
  <c r="BL27" i="91"/>
  <c r="AL11" i="91" s="1"/>
  <c r="BF33" i="108"/>
  <c r="BL33" i="108" s="1"/>
  <c r="AM8" i="108" s="1"/>
  <c r="AX33" i="108"/>
  <c r="BF31" i="108"/>
  <c r="BL31" i="108" s="1"/>
  <c r="AM6" i="108" s="1"/>
  <c r="AX31" i="108"/>
  <c r="BG40" i="1"/>
  <c r="BL40" i="1" s="1"/>
  <c r="AN6" i="1" s="1"/>
  <c r="AY40" i="1"/>
  <c r="BD40" i="1" s="1"/>
  <c r="AI6" i="1" s="1"/>
  <c r="BG43" i="1"/>
  <c r="BL43" i="1" s="1"/>
  <c r="AN9" i="1" s="1"/>
  <c r="AY43" i="1"/>
  <c r="BD43" i="1" s="1"/>
  <c r="AI9" i="1" s="1"/>
  <c r="AX24" i="104"/>
  <c r="BF24" i="104"/>
  <c r="BL24" i="104" s="1"/>
  <c r="AL8" i="104" s="1"/>
  <c r="BI42" i="88"/>
  <c r="BA42" i="88"/>
  <c r="AX36" i="105"/>
  <c r="BD36" i="105" s="1"/>
  <c r="AH11" i="105" s="1"/>
  <c r="BF36" i="105"/>
  <c r="BL36" i="105" s="1"/>
  <c r="AM11" i="105" s="1"/>
  <c r="AX31" i="105"/>
  <c r="BF31" i="105"/>
  <c r="BG31" i="86"/>
  <c r="AY31" i="86"/>
  <c r="AZ35" i="92"/>
  <c r="BH35" i="92"/>
  <c r="BH34" i="92"/>
  <c r="AZ34" i="92"/>
  <c r="AX45" i="5"/>
  <c r="BF45" i="5"/>
  <c r="BL45" i="5" s="1"/>
  <c r="AN11" i="5" s="1"/>
  <c r="BB31" i="7"/>
  <c r="BJ31" i="7"/>
  <c r="BJ36" i="7"/>
  <c r="BB36" i="7"/>
  <c r="BJ27" i="86"/>
  <c r="BB27" i="86"/>
  <c r="BL49" i="97"/>
  <c r="AO6" i="97" s="1"/>
  <c r="AX35" i="93"/>
  <c r="BF35" i="93"/>
  <c r="AX32" i="93"/>
  <c r="BD32" i="93" s="1"/>
  <c r="AH7" i="93" s="1"/>
  <c r="BF32" i="93"/>
  <c r="BH22" i="99"/>
  <c r="AZ22" i="99"/>
  <c r="AY24" i="93"/>
  <c r="BG24" i="93"/>
  <c r="BJ32" i="98"/>
  <c r="BB32" i="98"/>
  <c r="BJ35" i="98"/>
  <c r="BB35" i="98"/>
  <c r="BA44" i="108"/>
  <c r="BI44" i="108"/>
  <c r="BI42" i="108"/>
  <c r="BA42" i="108"/>
  <c r="BG34" i="87"/>
  <c r="AY34" i="87"/>
  <c r="BD34" i="87" s="1"/>
  <c r="AH9" i="87" s="1"/>
  <c r="BG32" i="87"/>
  <c r="AY32" i="87"/>
  <c r="BD32" i="87" s="1"/>
  <c r="AH7" i="87" s="1"/>
  <c r="AZ44" i="92"/>
  <c r="BH44" i="92"/>
  <c r="BG41" i="103"/>
  <c r="BL41" i="103" s="1"/>
  <c r="AN7" i="103" s="1"/>
  <c r="AY41" i="103"/>
  <c r="BD41" i="103" s="1"/>
  <c r="AI7" i="103" s="1"/>
  <c r="AY43" i="103"/>
  <c r="BG43" i="103"/>
  <c r="BL43" i="103" s="1"/>
  <c r="AN9" i="103" s="1"/>
  <c r="BG26" i="87"/>
  <c r="AY26" i="87"/>
  <c r="BD26" i="87" s="1"/>
  <c r="AG10" i="87" s="1"/>
  <c r="BI23" i="104"/>
  <c r="BA23" i="104"/>
  <c r="BA22" i="104"/>
  <c r="BI22" i="104"/>
  <c r="BL52" i="96"/>
  <c r="AO9" i="96" s="1"/>
  <c r="BH32" i="107"/>
  <c r="AZ32" i="107"/>
  <c r="BD42" i="94"/>
  <c r="AI8" i="94" s="1"/>
  <c r="BH27" i="92"/>
  <c r="AZ27" i="92"/>
  <c r="AY32" i="107"/>
  <c r="BG32" i="107"/>
  <c r="AY33" i="107"/>
  <c r="BG33" i="107"/>
  <c r="BH53" i="97"/>
  <c r="BL53" i="97" s="1"/>
  <c r="AO10" i="97" s="1"/>
  <c r="AZ53" i="97"/>
  <c r="AX51" i="4"/>
  <c r="BF51" i="4"/>
  <c r="BF45" i="86"/>
  <c r="AX45" i="86"/>
  <c r="AY50" i="99"/>
  <c r="BG50" i="99"/>
  <c r="AY51" i="99"/>
  <c r="BG51" i="99"/>
  <c r="BL51" i="99" s="1"/>
  <c r="AO8" i="99" s="1"/>
  <c r="BL22" i="94"/>
  <c r="AL6" i="94" s="1"/>
  <c r="BF49" i="93"/>
  <c r="BL49" i="93" s="1"/>
  <c r="AO6" i="93" s="1"/>
  <c r="AX49" i="93"/>
  <c r="BD49" i="93" s="1"/>
  <c r="AJ6" i="93" s="1"/>
  <c r="AX53" i="93"/>
  <c r="BF53" i="93"/>
  <c r="BD33" i="99"/>
  <c r="AH8" i="99" s="1"/>
  <c r="BH53" i="100"/>
  <c r="AZ53" i="100"/>
  <c r="BH51" i="100"/>
  <c r="AZ51" i="100"/>
  <c r="AY52" i="92"/>
  <c r="BG52" i="92"/>
  <c r="BI24" i="100"/>
  <c r="BA24" i="100"/>
  <c r="AZ23" i="117"/>
  <c r="BD23" i="117" s="1"/>
  <c r="AG7" i="117" s="1"/>
  <c r="BH23" i="117"/>
  <c r="BL23" i="117" s="1"/>
  <c r="AL7" i="117" s="1"/>
  <c r="AZ25" i="117"/>
  <c r="BD25" i="117" s="1"/>
  <c r="AG9" i="117" s="1"/>
  <c r="BH25" i="117"/>
  <c r="BL25" i="117" s="1"/>
  <c r="AL9" i="117" s="1"/>
  <c r="BJ33" i="102"/>
  <c r="BB33" i="102"/>
  <c r="BJ35" i="102"/>
  <c r="BB35" i="102"/>
  <c r="BD35" i="102" s="1"/>
  <c r="AH10" i="102" s="1"/>
  <c r="AZ34" i="91"/>
  <c r="BH34" i="91"/>
  <c r="BD33" i="94"/>
  <c r="AH8" i="94" s="1"/>
  <c r="BB51" i="98"/>
  <c r="BJ51" i="98"/>
  <c r="BJ52" i="98"/>
  <c r="BB52" i="98"/>
  <c r="BH50" i="89"/>
  <c r="AZ50" i="89"/>
  <c r="BD50" i="89" s="1"/>
  <c r="AJ7" i="89" s="1"/>
  <c r="BF54" i="85"/>
  <c r="BL54" i="85" s="1"/>
  <c r="AO11" i="85" s="1"/>
  <c r="AX54" i="85"/>
  <c r="BD54" i="85" s="1"/>
  <c r="AJ11" i="85" s="1"/>
  <c r="BH36" i="97"/>
  <c r="BL36" i="97" s="1"/>
  <c r="AM11" i="97" s="1"/>
  <c r="AZ36" i="97"/>
  <c r="BH35" i="97"/>
  <c r="AZ35" i="97"/>
  <c r="BD35" i="97" s="1"/>
  <c r="AH10" i="97" s="1"/>
  <c r="BG42" i="4"/>
  <c r="AY42" i="4"/>
  <c r="BG43" i="4"/>
  <c r="AY43" i="4"/>
  <c r="BI22" i="91"/>
  <c r="BA22" i="91"/>
  <c r="BI27" i="91"/>
  <c r="BA27" i="91"/>
  <c r="BF27" i="86"/>
  <c r="AX27" i="86"/>
  <c r="BA43" i="93"/>
  <c r="BI43" i="93"/>
  <c r="BI45" i="93"/>
  <c r="BA45" i="93"/>
  <c r="AY40" i="95"/>
  <c r="BG40" i="95"/>
  <c r="BL35" i="97"/>
  <c r="AM10" i="97" s="1"/>
  <c r="BF31" i="90"/>
  <c r="BL31" i="90" s="1"/>
  <c r="AM6" i="90" s="1"/>
  <c r="AX31" i="90"/>
  <c r="BD31" i="90" s="1"/>
  <c r="AH6" i="90" s="1"/>
  <c r="BL44" i="97"/>
  <c r="AN10" i="97" s="1"/>
  <c r="BH25" i="9"/>
  <c r="AZ25" i="9"/>
  <c r="BH24" i="9"/>
  <c r="AZ24" i="9"/>
  <c r="BD52" i="94"/>
  <c r="AJ9" i="94" s="1"/>
  <c r="BF31" i="5"/>
  <c r="AX31" i="5"/>
  <c r="BD31" i="5" s="1"/>
  <c r="AH6" i="5" s="1"/>
  <c r="AZ26" i="107"/>
  <c r="BH26" i="107"/>
  <c r="BG51" i="96"/>
  <c r="BL51" i="96" s="1"/>
  <c r="AO8" i="96" s="1"/>
  <c r="AY51" i="96"/>
  <c r="BD51" i="96" s="1"/>
  <c r="AJ8" i="96" s="1"/>
  <c r="AY52" i="96"/>
  <c r="BG52" i="96"/>
  <c r="AZ50" i="8"/>
  <c r="BD50" i="8" s="1"/>
  <c r="AJ7" i="8" s="1"/>
  <c r="BH50" i="8"/>
  <c r="BL50" i="8" s="1"/>
  <c r="AO7" i="8" s="1"/>
  <c r="AZ54" i="8"/>
  <c r="BH54" i="8"/>
  <c r="BL54" i="8" s="1"/>
  <c r="AO11" i="8" s="1"/>
  <c r="BJ45" i="86"/>
  <c r="BB45" i="86"/>
  <c r="BB43" i="86"/>
  <c r="BJ43" i="86"/>
  <c r="AY23" i="106"/>
  <c r="BG23" i="106"/>
  <c r="BD44" i="99"/>
  <c r="AI10" i="99" s="1"/>
  <c r="AY35" i="104"/>
  <c r="BG35" i="104"/>
  <c r="AX40" i="93"/>
  <c r="BF40" i="93"/>
  <c r="BL40" i="93" s="1"/>
  <c r="AN6" i="93" s="1"/>
  <c r="AX41" i="93"/>
  <c r="BD41" i="93" s="1"/>
  <c r="AI7" i="93" s="1"/>
  <c r="BF41" i="93"/>
  <c r="AX24" i="7"/>
  <c r="BF24" i="7"/>
  <c r="BI52" i="9"/>
  <c r="BA52" i="9"/>
  <c r="BG32" i="95"/>
  <c r="AY32" i="95"/>
  <c r="BG35" i="95"/>
  <c r="AY35" i="95"/>
  <c r="AZ43" i="99"/>
  <c r="BH43" i="99"/>
  <c r="BG26" i="5"/>
  <c r="AY26" i="5"/>
  <c r="AY25" i="5"/>
  <c r="BG25" i="5"/>
  <c r="BF26" i="90"/>
  <c r="BL26" i="90" s="1"/>
  <c r="AL10" i="90" s="1"/>
  <c r="AX26" i="90"/>
  <c r="BD26" i="90" s="1"/>
  <c r="AG10" i="90" s="1"/>
  <c r="BF25" i="90"/>
  <c r="BL25" i="90" s="1"/>
  <c r="AL9" i="90" s="1"/>
  <c r="AX25" i="90"/>
  <c r="BD25" i="90" s="1"/>
  <c r="AG9" i="90" s="1"/>
  <c r="BH22" i="100"/>
  <c r="AZ22" i="100"/>
  <c r="AZ25" i="100"/>
  <c r="BH25" i="100"/>
  <c r="AZ42" i="10"/>
  <c r="BD42" i="10" s="1"/>
  <c r="AI8" i="10" s="1"/>
  <c r="BH42" i="10"/>
  <c r="BL42" i="10" s="1"/>
  <c r="AN8" i="10" s="1"/>
  <c r="AY50" i="105"/>
  <c r="BG50" i="105"/>
  <c r="BG54" i="105"/>
  <c r="AY54" i="105"/>
  <c r="BF51" i="106"/>
  <c r="AX51" i="106"/>
  <c r="BD51" i="106" s="1"/>
  <c r="AJ8" i="106" s="1"/>
  <c r="BF53" i="106"/>
  <c r="BL53" i="106" s="1"/>
  <c r="AO10" i="106" s="1"/>
  <c r="AX53" i="106"/>
  <c r="BD53" i="106" s="1"/>
  <c r="AJ10" i="106" s="1"/>
  <c r="BG54" i="100"/>
  <c r="AY54" i="100"/>
  <c r="BG53" i="100"/>
  <c r="AY53" i="100"/>
  <c r="BG22" i="103"/>
  <c r="AY22" i="103"/>
  <c r="BA32" i="91"/>
  <c r="BI32" i="91"/>
  <c r="BA34" i="91"/>
  <c r="BD34" i="91" s="1"/>
  <c r="AH9" i="91" s="1"/>
  <c r="BI34" i="91"/>
  <c r="BL34" i="91" s="1"/>
  <c r="AM9" i="91" s="1"/>
  <c r="AZ45" i="94"/>
  <c r="BH45" i="94"/>
  <c r="BH40" i="94"/>
  <c r="BL40" i="94" s="1"/>
  <c r="AN6" i="94" s="1"/>
  <c r="AZ40" i="94"/>
  <c r="BD40" i="94" s="1"/>
  <c r="AI6" i="94" s="1"/>
  <c r="BH25" i="8"/>
  <c r="BL25" i="8" s="1"/>
  <c r="AL9" i="8" s="1"/>
  <c r="AZ25" i="8"/>
  <c r="BH24" i="8"/>
  <c r="AZ24" i="8"/>
  <c r="BD24" i="8" s="1"/>
  <c r="AG8" i="8" s="1"/>
  <c r="AS8" i="8" s="1"/>
  <c r="AY42" i="104"/>
  <c r="BG42" i="104"/>
  <c r="BG40" i="104"/>
  <c r="AY40" i="104"/>
  <c r="BA31" i="88"/>
  <c r="BI31" i="88"/>
  <c r="BI33" i="88"/>
  <c r="BL33" i="88" s="1"/>
  <c r="AM8" i="88" s="1"/>
  <c r="BA33" i="88"/>
  <c r="BA22" i="9"/>
  <c r="BI22" i="9"/>
  <c r="BG52" i="95"/>
  <c r="AY52" i="95"/>
  <c r="BF43" i="105"/>
  <c r="BL43" i="105" s="1"/>
  <c r="AN9" i="105" s="1"/>
  <c r="AX43" i="105"/>
  <c r="BF42" i="105"/>
  <c r="BL42" i="105" s="1"/>
  <c r="AN8" i="105" s="1"/>
  <c r="AX42" i="105"/>
  <c r="BD42" i="105" s="1"/>
  <c r="AI8" i="105" s="1"/>
  <c r="BD51" i="98"/>
  <c r="AJ8" i="98" s="1"/>
  <c r="BH25" i="106"/>
  <c r="AZ25" i="106"/>
  <c r="AZ51" i="108"/>
  <c r="BH51" i="108"/>
  <c r="BG22" i="105"/>
  <c r="AY22" i="105"/>
  <c r="BF27" i="106"/>
  <c r="AX27" i="106"/>
  <c r="AX26" i="106"/>
  <c r="BD26" i="106" s="1"/>
  <c r="AG10" i="106" s="1"/>
  <c r="BF26" i="106"/>
  <c r="BL26" i="106" s="1"/>
  <c r="AL10" i="106" s="1"/>
  <c r="AY36" i="103"/>
  <c r="BG36" i="103"/>
  <c r="AY25" i="101"/>
  <c r="BD25" i="101" s="1"/>
  <c r="AG9" i="101" s="1"/>
  <c r="AS9" i="101" s="1"/>
  <c r="BG25" i="101"/>
  <c r="BL25" i="101" s="1"/>
  <c r="AL9" i="101" s="1"/>
  <c r="BJ31" i="86"/>
  <c r="BB31" i="86"/>
  <c r="BJ32" i="86"/>
  <c r="BB32" i="86"/>
  <c r="BF34" i="106"/>
  <c r="AX34" i="106"/>
  <c r="BD34" i="106" s="1"/>
  <c r="AH9" i="106" s="1"/>
  <c r="BF33" i="106"/>
  <c r="AX33" i="106"/>
  <c r="BD33" i="96"/>
  <c r="AH8" i="96" s="1"/>
  <c r="BD50" i="96"/>
  <c r="AJ7" i="96" s="1"/>
  <c r="BB41" i="98"/>
  <c r="BJ41" i="98"/>
  <c r="BB42" i="98"/>
  <c r="BJ42" i="98"/>
  <c r="BI52" i="108"/>
  <c r="BA52" i="108"/>
  <c r="BD24" i="97"/>
  <c r="AG8" i="97" s="1"/>
  <c r="AY36" i="101"/>
  <c r="BD36" i="101" s="1"/>
  <c r="AH11" i="101" s="1"/>
  <c r="BG36" i="101"/>
  <c r="BL36" i="101" s="1"/>
  <c r="AM11" i="101" s="1"/>
  <c r="BI24" i="89"/>
  <c r="BL24" i="89" s="1"/>
  <c r="AL8" i="89" s="1"/>
  <c r="BA24" i="89"/>
  <c r="BI26" i="89"/>
  <c r="BA26" i="89"/>
  <c r="BG33" i="96"/>
  <c r="BL33" i="96" s="1"/>
  <c r="AM8" i="96" s="1"/>
  <c r="AY33" i="96"/>
  <c r="AY34" i="96"/>
  <c r="BG34" i="96"/>
  <c r="BL34" i="96" s="1"/>
  <c r="AM9" i="96" s="1"/>
  <c r="AY51" i="104"/>
  <c r="BG51" i="104"/>
  <c r="BL41" i="96"/>
  <c r="AN7" i="96" s="1"/>
  <c r="AZ41" i="97"/>
  <c r="BD41" i="97" s="1"/>
  <c r="AI7" i="97" s="1"/>
  <c r="BH41" i="97"/>
  <c r="BL41" i="97" s="1"/>
  <c r="AN7" i="97" s="1"/>
  <c r="AZ40" i="97"/>
  <c r="BH40" i="97"/>
  <c r="BL40" i="97" s="1"/>
  <c r="AN6" i="97" s="1"/>
  <c r="BL22" i="117"/>
  <c r="AL6" i="117" s="1"/>
  <c r="AZ54" i="99"/>
  <c r="BD54" i="99" s="1"/>
  <c r="AJ11" i="99" s="1"/>
  <c r="BH54" i="99"/>
  <c r="BG31" i="105"/>
  <c r="AY31" i="105"/>
  <c r="BG35" i="105"/>
  <c r="AY35" i="105"/>
  <c r="BJ22" i="98"/>
  <c r="BB22" i="98"/>
  <c r="BB26" i="98"/>
  <c r="BD26" i="98" s="1"/>
  <c r="AG10" i="98" s="1"/>
  <c r="BJ26" i="98"/>
  <c r="AY32" i="1"/>
  <c r="BD32" i="1" s="1"/>
  <c r="AH7" i="1" s="1"/>
  <c r="BG32" i="1"/>
  <c r="BL32" i="1" s="1"/>
  <c r="AM7" i="1" s="1"/>
  <c r="BF25" i="93"/>
  <c r="BL25" i="93" s="1"/>
  <c r="AL9" i="93" s="1"/>
  <c r="AX25" i="93"/>
  <c r="BF24" i="93"/>
  <c r="BL24" i="93" s="1"/>
  <c r="AL8" i="93" s="1"/>
  <c r="AX24" i="93"/>
  <c r="BD24" i="93" s="1"/>
  <c r="AG8" i="93" s="1"/>
  <c r="BF34" i="104"/>
  <c r="BL34" i="104" s="1"/>
  <c r="AM9" i="104" s="1"/>
  <c r="AX34" i="104"/>
  <c r="BF35" i="104"/>
  <c r="BL35" i="104" s="1"/>
  <c r="AM10" i="104" s="1"/>
  <c r="AX35" i="104"/>
  <c r="BJ49" i="87"/>
  <c r="BB49" i="87"/>
  <c r="AX35" i="7"/>
  <c r="BF35" i="7"/>
  <c r="BL35" i="7" s="1"/>
  <c r="AM10" i="7" s="1"/>
  <c r="BF32" i="7"/>
  <c r="BL32" i="7" s="1"/>
  <c r="AM7" i="7" s="1"/>
  <c r="AX32" i="7"/>
  <c r="BD32" i="7" s="1"/>
  <c r="AH7" i="7" s="1"/>
  <c r="BL45" i="97"/>
  <c r="AN11" i="97" s="1"/>
  <c r="BD50" i="94"/>
  <c r="AJ7" i="94" s="1"/>
  <c r="BH53" i="94"/>
  <c r="AZ53" i="94"/>
  <c r="BH54" i="94"/>
  <c r="BL54" i="94" s="1"/>
  <c r="AO11" i="94" s="1"/>
  <c r="AZ54" i="94"/>
  <c r="BD54" i="94" s="1"/>
  <c r="AJ11" i="94" s="1"/>
  <c r="BI31" i="93"/>
  <c r="BA31" i="93"/>
  <c r="AX44" i="107"/>
  <c r="BD44" i="107" s="1"/>
  <c r="AI10" i="107" s="1"/>
  <c r="BF44" i="107"/>
  <c r="BD41" i="99"/>
  <c r="AI7" i="99" s="1"/>
  <c r="BH26" i="98"/>
  <c r="BL26" i="98" s="1"/>
  <c r="AL10" i="98" s="1"/>
  <c r="AZ26" i="98"/>
  <c r="AY51" i="102"/>
  <c r="BG51" i="102"/>
  <c r="BL51" i="102" s="1"/>
  <c r="AO8" i="102" s="1"/>
  <c r="BG52" i="102"/>
  <c r="BL52" i="102" s="1"/>
  <c r="AO9" i="102" s="1"/>
  <c r="AY52" i="102"/>
  <c r="AY31" i="93"/>
  <c r="BG31" i="93"/>
  <c r="BG32" i="93"/>
  <c r="AY32" i="93"/>
  <c r="BG41" i="88"/>
  <c r="AY41" i="88"/>
  <c r="BD41" i="88" s="1"/>
  <c r="AI7" i="88" s="1"/>
  <c r="BG43" i="88"/>
  <c r="AY43" i="88"/>
  <c r="BD43" i="88" s="1"/>
  <c r="AI9" i="88" s="1"/>
  <c r="BB26" i="87"/>
  <c r="BJ26" i="87"/>
  <c r="BG42" i="86"/>
  <c r="AY42" i="86"/>
  <c r="BG44" i="86"/>
  <c r="AY44" i="86"/>
  <c r="AX51" i="9"/>
  <c r="BF51" i="9"/>
  <c r="AZ40" i="91"/>
  <c r="BH40" i="91"/>
  <c r="BL40" i="91" s="1"/>
  <c r="AN6" i="91" s="1"/>
  <c r="BF43" i="108"/>
  <c r="BL43" i="108" s="1"/>
  <c r="AN9" i="108" s="1"/>
  <c r="AX43" i="108"/>
  <c r="AZ31" i="98"/>
  <c r="BH31" i="98"/>
  <c r="BL31" i="98" s="1"/>
  <c r="AM6" i="98" s="1"/>
  <c r="BG33" i="4"/>
  <c r="AY33" i="4"/>
  <c r="AY32" i="4"/>
  <c r="BG32" i="4"/>
  <c r="AZ53" i="9"/>
  <c r="BH53" i="9"/>
  <c r="BB24" i="7"/>
  <c r="BJ24" i="7"/>
  <c r="BB26" i="7"/>
  <c r="BJ26" i="7"/>
  <c r="BL45" i="94"/>
  <c r="AN11" i="94" s="1"/>
  <c r="BG23" i="4"/>
  <c r="AY23" i="4"/>
  <c r="BF44" i="6"/>
  <c r="BL44" i="6" s="1"/>
  <c r="AN10" i="6" s="1"/>
  <c r="AX44" i="6"/>
  <c r="BD44" i="6" s="1"/>
  <c r="AI10" i="6" s="1"/>
  <c r="BG43" i="9"/>
  <c r="AY43" i="9"/>
  <c r="AX22" i="107"/>
  <c r="BF22" i="107"/>
  <c r="BL22" i="107" s="1"/>
  <c r="AL6" i="107" s="1"/>
  <c r="BD26" i="94"/>
  <c r="AG10" i="94" s="1"/>
  <c r="BG27" i="86"/>
  <c r="AY27" i="86"/>
  <c r="AY25" i="86"/>
  <c r="BG25" i="86"/>
  <c r="BD34" i="103"/>
  <c r="AH9" i="103" s="1"/>
  <c r="AZ23" i="91"/>
  <c r="BH23" i="91"/>
  <c r="BL23" i="91" s="1"/>
  <c r="AL7" i="91" s="1"/>
  <c r="BH26" i="97"/>
  <c r="BL26" i="97" s="1"/>
  <c r="AL10" i="97" s="1"/>
  <c r="AZ26" i="97"/>
  <c r="BD26" i="97" s="1"/>
  <c r="AG10" i="97" s="1"/>
  <c r="AS10" i="97" s="1"/>
  <c r="BG54" i="4"/>
  <c r="AY54" i="4"/>
  <c r="AY31" i="106"/>
  <c r="BG31" i="106"/>
  <c r="AY44" i="100"/>
  <c r="BG44" i="100"/>
  <c r="BD51" i="89"/>
  <c r="AJ8" i="89" s="1"/>
  <c r="AY49" i="101"/>
  <c r="BD49" i="101" s="1"/>
  <c r="AJ6" i="101" s="1"/>
  <c r="BG49" i="101"/>
  <c r="BL49" i="101" s="1"/>
  <c r="AO6" i="101" s="1"/>
  <c r="AY45" i="87"/>
  <c r="BD45" i="87" s="1"/>
  <c r="AI11" i="87" s="1"/>
  <c r="BG45" i="87"/>
  <c r="BL45" i="87" s="1"/>
  <c r="AN11" i="87" s="1"/>
  <c r="BG50" i="88"/>
  <c r="BL50" i="88" s="1"/>
  <c r="AO7" i="88" s="1"/>
  <c r="AY50" i="88"/>
  <c r="BD50" i="88" s="1"/>
  <c r="AJ7" i="88" s="1"/>
  <c r="BG54" i="88"/>
  <c r="AY54" i="88"/>
  <c r="BD54" i="88" s="1"/>
  <c r="AJ11" i="88" s="1"/>
  <c r="BH52" i="107"/>
  <c r="AZ52" i="107"/>
  <c r="AY43" i="93"/>
  <c r="BG43" i="93"/>
  <c r="AY41" i="93"/>
  <c r="BG41" i="93"/>
  <c r="BH40" i="89"/>
  <c r="BL40" i="89" s="1"/>
  <c r="AN6" i="89" s="1"/>
  <c r="AZ40" i="89"/>
  <c r="BD40" i="89" s="1"/>
  <c r="AI6" i="89" s="1"/>
  <c r="BH42" i="89"/>
  <c r="AZ42" i="89"/>
  <c r="BA49" i="100"/>
  <c r="BI49" i="100"/>
  <c r="BD49" i="94"/>
  <c r="AJ6" i="94" s="1"/>
  <c r="AX50" i="86"/>
  <c r="BD50" i="86" s="1"/>
  <c r="AJ7" i="86" s="1"/>
  <c r="BF50" i="86"/>
  <c r="AY31" i="9"/>
  <c r="BG31" i="9"/>
  <c r="BJ51" i="102"/>
  <c r="BB51" i="102"/>
  <c r="BJ42" i="87"/>
  <c r="BB42" i="87"/>
  <c r="BB43" i="87"/>
  <c r="BJ43" i="87"/>
  <c r="BH49" i="91"/>
  <c r="BL49" i="91" s="1"/>
  <c r="AO6" i="91" s="1"/>
  <c r="AZ49" i="91"/>
  <c r="AZ52" i="91"/>
  <c r="BH52" i="91"/>
  <c r="BD40" i="10"/>
  <c r="AI6" i="10" s="1"/>
  <c r="AX36" i="86"/>
  <c r="BF36" i="86"/>
  <c r="BF35" i="86"/>
  <c r="BL35" i="86" s="1"/>
  <c r="AM10" i="86" s="1"/>
  <c r="AX35" i="86"/>
  <c r="BF27" i="108"/>
  <c r="AX27" i="108"/>
  <c r="BA54" i="93"/>
  <c r="BI54" i="93"/>
  <c r="BI49" i="93"/>
  <c r="BA49" i="93"/>
  <c r="BF52" i="104"/>
  <c r="AX52" i="104"/>
  <c r="BD52" i="104" s="1"/>
  <c r="AJ9" i="104" s="1"/>
  <c r="BF26" i="100"/>
  <c r="AX26" i="100"/>
  <c r="BF24" i="100"/>
  <c r="AX24" i="100"/>
  <c r="BD24" i="100" s="1"/>
  <c r="AG8" i="100" s="1"/>
  <c r="BG32" i="5"/>
  <c r="AY32" i="5"/>
  <c r="BH49" i="10"/>
  <c r="BL49" i="10" s="1"/>
  <c r="AO6" i="10" s="1"/>
  <c r="AZ49" i="10"/>
  <c r="BD49" i="10" s="1"/>
  <c r="AJ6" i="10" s="1"/>
  <c r="BF27" i="93"/>
  <c r="AX27" i="93"/>
  <c r="AX31" i="104"/>
  <c r="BD31" i="104" s="1"/>
  <c r="AH6" i="104" s="1"/>
  <c r="BF31" i="104"/>
  <c r="BB51" i="87"/>
  <c r="BJ51" i="87"/>
  <c r="BI34" i="93"/>
  <c r="BA34" i="93"/>
  <c r="AX43" i="107"/>
  <c r="BF43" i="107"/>
  <c r="BL31" i="88"/>
  <c r="AM6" i="88" s="1"/>
  <c r="AZ22" i="98"/>
  <c r="BH22" i="98"/>
  <c r="BL22" i="98" s="1"/>
  <c r="AL6" i="98" s="1"/>
  <c r="AY54" i="102"/>
  <c r="BD54" i="102" s="1"/>
  <c r="AJ11" i="102" s="1"/>
  <c r="BG54" i="102"/>
  <c r="BL54" i="102" s="1"/>
  <c r="AO11" i="102" s="1"/>
  <c r="BJ22" i="87"/>
  <c r="BB22" i="87"/>
  <c r="BF53" i="9"/>
  <c r="AX53" i="9"/>
  <c r="BD53" i="9" s="1"/>
  <c r="AJ10" i="9" s="1"/>
  <c r="AZ45" i="91"/>
  <c r="BD45" i="91" s="1"/>
  <c r="AI11" i="91" s="1"/>
  <c r="BH45" i="91"/>
  <c r="BL45" i="91" s="1"/>
  <c r="AN11" i="91" s="1"/>
  <c r="BD52" i="99"/>
  <c r="AJ9" i="99" s="1"/>
  <c r="BL23" i="101"/>
  <c r="AL7" i="101" s="1"/>
  <c r="BF45" i="108"/>
  <c r="AX45" i="108"/>
  <c r="BH32" i="98"/>
  <c r="BL32" i="98" s="1"/>
  <c r="AM7" i="98" s="1"/>
  <c r="AZ32" i="98"/>
  <c r="BD32" i="98" s="1"/>
  <c r="AH7" i="98" s="1"/>
  <c r="BG31" i="4"/>
  <c r="AY31" i="4"/>
  <c r="BH51" i="9"/>
  <c r="AZ51" i="9"/>
  <c r="AY26" i="4"/>
  <c r="BG26" i="4"/>
  <c r="AX40" i="6"/>
  <c r="BD40" i="6" s="1"/>
  <c r="AI6" i="6" s="1"/>
  <c r="BF40" i="6"/>
  <c r="BL40" i="6" s="1"/>
  <c r="AN6" i="6" s="1"/>
  <c r="AY44" i="9"/>
  <c r="BG44" i="9"/>
  <c r="AX25" i="107"/>
  <c r="BD25" i="107" s="1"/>
  <c r="AG9" i="107" s="1"/>
  <c r="BF25" i="107"/>
  <c r="BD24" i="96"/>
  <c r="AG8" i="96" s="1"/>
  <c r="BD31" i="99"/>
  <c r="AH6" i="99" s="1"/>
  <c r="BH25" i="91"/>
  <c r="BL25" i="91" s="1"/>
  <c r="AL9" i="91" s="1"/>
  <c r="AZ25" i="91"/>
  <c r="AZ24" i="97"/>
  <c r="BH24" i="97"/>
  <c r="BL24" i="97" s="1"/>
  <c r="AL8" i="97" s="1"/>
  <c r="AY50" i="4"/>
  <c r="BG50" i="4"/>
  <c r="BL26" i="117"/>
  <c r="AL10" i="117" s="1"/>
  <c r="BG35" i="106"/>
  <c r="AY35" i="106"/>
  <c r="AY43" i="100"/>
  <c r="BG43" i="100"/>
  <c r="BG51" i="101"/>
  <c r="BL51" i="101" s="1"/>
  <c r="AO8" i="101" s="1"/>
  <c r="AY51" i="101"/>
  <c r="BD51" i="101" s="1"/>
  <c r="AJ8" i="101" s="1"/>
  <c r="AY43" i="87"/>
  <c r="BD43" i="87" s="1"/>
  <c r="AI9" i="87" s="1"/>
  <c r="BG43" i="87"/>
  <c r="BL43" i="87" s="1"/>
  <c r="AN9" i="87" s="1"/>
  <c r="BG49" i="88"/>
  <c r="AY49" i="88"/>
  <c r="BD49" i="88" s="1"/>
  <c r="AJ6" i="88" s="1"/>
  <c r="BH51" i="107"/>
  <c r="AZ51" i="107"/>
  <c r="AY45" i="93"/>
  <c r="BG45" i="93"/>
  <c r="AZ41" i="89"/>
  <c r="BH41" i="89"/>
  <c r="BL41" i="89" s="1"/>
  <c r="AN7" i="89" s="1"/>
  <c r="BI50" i="100"/>
  <c r="BA50" i="100"/>
  <c r="BL24" i="91"/>
  <c r="AL8" i="91" s="1"/>
  <c r="BF52" i="86"/>
  <c r="BL52" i="86" s="1"/>
  <c r="AO9" i="86" s="1"/>
  <c r="AX52" i="86"/>
  <c r="BG32" i="9"/>
  <c r="AY32" i="9"/>
  <c r="BB52" i="102"/>
  <c r="BJ52" i="102"/>
  <c r="BB44" i="87"/>
  <c r="BJ44" i="87"/>
  <c r="AX23" i="108"/>
  <c r="BF23" i="108"/>
  <c r="BL54" i="91"/>
  <c r="AO11" i="91" s="1"/>
  <c r="AX51" i="104"/>
  <c r="BF51" i="104"/>
  <c r="BL51" i="104" s="1"/>
  <c r="AO8" i="104" s="1"/>
  <c r="AX27" i="100"/>
  <c r="BF27" i="100"/>
  <c r="BL27" i="100" s="1"/>
  <c r="AL11" i="100" s="1"/>
  <c r="BG36" i="5"/>
  <c r="AY36" i="5"/>
  <c r="AZ53" i="10"/>
  <c r="BD53" i="10" s="1"/>
  <c r="AJ10" i="10" s="1"/>
  <c r="BH53" i="10"/>
  <c r="BL53" i="10" s="1"/>
  <c r="AO10" i="10" s="1"/>
  <c r="AZ54" i="10"/>
  <c r="BH54" i="10"/>
  <c r="BL54" i="10" s="1"/>
  <c r="AO11" i="10" s="1"/>
  <c r="BG43" i="107"/>
  <c r="AY43" i="107"/>
  <c r="BB52" i="10"/>
  <c r="BJ52" i="10"/>
  <c r="BB51" i="10"/>
  <c r="BJ51" i="10"/>
  <c r="BF45" i="85"/>
  <c r="BL45" i="85" s="1"/>
  <c r="AN11" i="85" s="1"/>
  <c r="AX45" i="85"/>
  <c r="BD45" i="85" s="1"/>
  <c r="AI11" i="85" s="1"/>
  <c r="BF43" i="85"/>
  <c r="BL43" i="85" s="1"/>
  <c r="AN9" i="85" s="1"/>
  <c r="AX43" i="85"/>
  <c r="BD43" i="85" s="1"/>
  <c r="AI9" i="85" s="1"/>
  <c r="BI43" i="104"/>
  <c r="BA43" i="104"/>
  <c r="BD26" i="99"/>
  <c r="AG10" i="99" s="1"/>
  <c r="AZ45" i="9"/>
  <c r="BH45" i="9"/>
  <c r="AZ41" i="9"/>
  <c r="BH41" i="9"/>
  <c r="AZ35" i="8"/>
  <c r="BD35" i="8" s="1"/>
  <c r="AH10" i="8" s="1"/>
  <c r="BH35" i="8"/>
  <c r="AY25" i="100"/>
  <c r="BG25" i="100"/>
  <c r="BG50" i="107"/>
  <c r="AY50" i="107"/>
  <c r="BF32" i="85"/>
  <c r="BL32" i="85" s="1"/>
  <c r="AM7" i="85" s="1"/>
  <c r="AX32" i="85"/>
  <c r="BD32" i="85" s="1"/>
  <c r="AH7" i="85" s="1"/>
  <c r="AY26" i="88"/>
  <c r="BG26" i="88"/>
  <c r="BL26" i="88" s="1"/>
  <c r="AL10" i="88" s="1"/>
  <c r="AY22" i="88"/>
  <c r="BD22" i="88" s="1"/>
  <c r="AG6" i="88" s="1"/>
  <c r="AS6" i="88" s="1"/>
  <c r="BG22" i="88"/>
  <c r="BL22" i="88" s="1"/>
  <c r="AL6" i="88" s="1"/>
  <c r="BI32" i="100"/>
  <c r="BA32" i="100"/>
  <c r="BJ49" i="86"/>
  <c r="BB49" i="86"/>
  <c r="BJ51" i="86"/>
  <c r="BB51" i="86"/>
  <c r="AY25" i="1"/>
  <c r="BD25" i="1" s="1"/>
  <c r="AG9" i="1" s="1"/>
  <c r="BG25" i="1"/>
  <c r="BL25" i="1" s="1"/>
  <c r="AL9" i="1" s="1"/>
  <c r="BI44" i="9"/>
  <c r="BA44" i="9"/>
  <c r="BA43" i="9"/>
  <c r="BI43" i="9"/>
  <c r="BL43" i="91"/>
  <c r="AN9" i="91" s="1"/>
  <c r="BG40" i="101"/>
  <c r="BL40" i="101" s="1"/>
  <c r="AN6" i="101" s="1"/>
  <c r="AY40" i="101"/>
  <c r="BD40" i="101" s="1"/>
  <c r="AI6" i="101" s="1"/>
  <c r="AY44" i="101"/>
  <c r="BD44" i="101" s="1"/>
  <c r="AI10" i="101" s="1"/>
  <c r="BG44" i="101"/>
  <c r="BL44" i="101" s="1"/>
  <c r="AN10" i="101" s="1"/>
  <c r="BA31" i="89"/>
  <c r="BI31" i="89"/>
  <c r="BA35" i="89"/>
  <c r="BI35" i="89"/>
  <c r="BI22" i="93"/>
  <c r="BA22" i="93"/>
  <c r="BI26" i="93"/>
  <c r="BA26" i="93"/>
  <c r="BL27" i="94"/>
  <c r="AL11" i="94" s="1"/>
  <c r="AZ54" i="106"/>
  <c r="BH54" i="106"/>
  <c r="AZ52" i="106"/>
  <c r="BH52" i="106"/>
  <c r="BF26" i="9"/>
  <c r="AX26" i="9"/>
  <c r="BD33" i="103"/>
  <c r="AH8" i="103" s="1"/>
  <c r="BL36" i="99"/>
  <c r="AM11" i="99" s="1"/>
  <c r="BI53" i="95"/>
  <c r="BA53" i="95"/>
  <c r="BA49" i="95"/>
  <c r="BI49" i="95"/>
  <c r="AY45" i="105"/>
  <c r="BG45" i="105"/>
  <c r="AY41" i="105"/>
  <c r="BG41" i="105"/>
  <c r="BL35" i="94"/>
  <c r="AM10" i="94" s="1"/>
  <c r="BJ24" i="10"/>
  <c r="BL24" i="10" s="1"/>
  <c r="AL8" i="10" s="1"/>
  <c r="BB24" i="10"/>
  <c r="BB22" i="10"/>
  <c r="BJ22" i="10"/>
  <c r="BA34" i="108"/>
  <c r="BI34" i="108"/>
  <c r="BA50" i="89"/>
  <c r="BI50" i="89"/>
  <c r="BI45" i="91"/>
  <c r="BA45" i="91"/>
  <c r="BG26" i="96"/>
  <c r="AY26" i="96"/>
  <c r="BD26" i="96" s="1"/>
  <c r="AG10" i="96" s="1"/>
  <c r="BF24" i="105"/>
  <c r="BL24" i="105" s="1"/>
  <c r="AL8" i="105" s="1"/>
  <c r="AX24" i="105"/>
  <c r="BD24" i="105" s="1"/>
  <c r="AG8" i="105" s="1"/>
  <c r="AX25" i="105"/>
  <c r="BD25" i="105" s="1"/>
  <c r="AG9" i="105" s="1"/>
  <c r="BF25" i="105"/>
  <c r="BH24" i="108"/>
  <c r="AZ24" i="108"/>
  <c r="BH22" i="108"/>
  <c r="AZ22" i="108"/>
  <c r="AX44" i="106"/>
  <c r="BF44" i="106"/>
  <c r="BG23" i="107"/>
  <c r="AY23" i="107"/>
  <c r="BI23" i="108"/>
  <c r="BA23" i="108"/>
  <c r="BI41" i="89"/>
  <c r="BA41" i="89"/>
  <c r="BA43" i="89"/>
  <c r="BI43" i="89"/>
  <c r="AX32" i="4"/>
  <c r="BD32" i="4" s="1"/>
  <c r="AH7" i="4" s="1"/>
  <c r="BF32" i="4"/>
  <c r="BL32" i="4" s="1"/>
  <c r="AM7" i="4" s="1"/>
  <c r="BF33" i="6"/>
  <c r="BL33" i="6" s="1"/>
  <c r="AM8" i="6" s="1"/>
  <c r="AX33" i="6"/>
  <c r="BD33" i="6" s="1"/>
  <c r="AH8" i="6" s="1"/>
  <c r="AX31" i="6"/>
  <c r="BD31" i="6" s="1"/>
  <c r="AH6" i="6" s="1"/>
  <c r="BF31" i="6"/>
  <c r="BL31" i="6" s="1"/>
  <c r="AM6" i="6" s="1"/>
  <c r="AZ27" i="94"/>
  <c r="BD27" i="94" s="1"/>
  <c r="AG11" i="94" s="1"/>
  <c r="BH27" i="94"/>
  <c r="AX42" i="92"/>
  <c r="BF42" i="92"/>
  <c r="BL42" i="92" s="1"/>
  <c r="AN8" i="92" s="1"/>
  <c r="BI49" i="88"/>
  <c r="BA49" i="88"/>
  <c r="AY54" i="86"/>
  <c r="BG54" i="86"/>
  <c r="BG53" i="86"/>
  <c r="AY53" i="86"/>
  <c r="AX42" i="9"/>
  <c r="BF42" i="9"/>
  <c r="BF40" i="9"/>
  <c r="AX40" i="9"/>
  <c r="BD40" i="9" s="1"/>
  <c r="AI6" i="9" s="1"/>
  <c r="AY41" i="102"/>
  <c r="BD41" i="102" s="1"/>
  <c r="AI7" i="102" s="1"/>
  <c r="BG41" i="102"/>
  <c r="BL41" i="102" s="1"/>
  <c r="AN7" i="102" s="1"/>
  <c r="AY40" i="102"/>
  <c r="BG40" i="102"/>
  <c r="AZ33" i="10"/>
  <c r="BH33" i="10"/>
  <c r="BL33" i="10" s="1"/>
  <c r="AM8" i="10" s="1"/>
  <c r="BD53" i="94"/>
  <c r="AJ10" i="94" s="1"/>
  <c r="BD24" i="88"/>
  <c r="AG8" i="88" s="1"/>
  <c r="BI54" i="91"/>
  <c r="BA54" i="91"/>
  <c r="BA51" i="91"/>
  <c r="BI51" i="91"/>
  <c r="BB42" i="7"/>
  <c r="BJ42" i="7"/>
  <c r="BJ45" i="7"/>
  <c r="BB45" i="7"/>
  <c r="BD44" i="8"/>
  <c r="AI10" i="8" s="1"/>
  <c r="BD35" i="88"/>
  <c r="AH10" i="88" s="1"/>
  <c r="AX32" i="95"/>
  <c r="BF32" i="95"/>
  <c r="AX34" i="95"/>
  <c r="BF34" i="95"/>
  <c r="BL34" i="95" s="1"/>
  <c r="AM9" i="95" s="1"/>
  <c r="AZ36" i="106"/>
  <c r="BH36" i="106"/>
  <c r="BH33" i="106"/>
  <c r="AZ33" i="106"/>
  <c r="BD49" i="8"/>
  <c r="AJ6" i="8" s="1"/>
  <c r="BH23" i="89"/>
  <c r="BL23" i="89" s="1"/>
  <c r="AL7" i="89" s="1"/>
  <c r="AZ23" i="89"/>
  <c r="BD23" i="89" s="1"/>
  <c r="AG7" i="89" s="1"/>
  <c r="BF25" i="6"/>
  <c r="BL25" i="6" s="1"/>
  <c r="AL9" i="6" s="1"/>
  <c r="AX25" i="6"/>
  <c r="BD25" i="6" s="1"/>
  <c r="AG9" i="6" s="1"/>
  <c r="AX27" i="6"/>
  <c r="BD27" i="6" s="1"/>
  <c r="AG11" i="6" s="1"/>
  <c r="BF27" i="6"/>
  <c r="BL27" i="6" s="1"/>
  <c r="AL11" i="6" s="1"/>
  <c r="BA43" i="100"/>
  <c r="BI43" i="100"/>
  <c r="BA45" i="100"/>
  <c r="BI45" i="100"/>
  <c r="BD22" i="103"/>
  <c r="AG6" i="103" s="1"/>
  <c r="BG25" i="99"/>
  <c r="BL25" i="99" s="1"/>
  <c r="AL9" i="99" s="1"/>
  <c r="AY25" i="99"/>
  <c r="BD25" i="99" s="1"/>
  <c r="AG9" i="99" s="1"/>
  <c r="AS9" i="99" s="1"/>
  <c r="AY27" i="99"/>
  <c r="BD27" i="99" s="1"/>
  <c r="AG11" i="99" s="1"/>
  <c r="BG27" i="99"/>
  <c r="BL27" i="99" s="1"/>
  <c r="AL11" i="99" s="1"/>
  <c r="AZ41" i="107"/>
  <c r="BH41" i="107"/>
  <c r="BH52" i="117"/>
  <c r="BL52" i="117" s="1"/>
  <c r="AO9" i="117" s="1"/>
  <c r="AZ52" i="117"/>
  <c r="BD52" i="117" s="1"/>
  <c r="AJ9" i="117" s="1"/>
  <c r="AZ49" i="117"/>
  <c r="BD49" i="117" s="1"/>
  <c r="AJ6" i="117" s="1"/>
  <c r="BH49" i="117"/>
  <c r="BL49" i="117" s="1"/>
  <c r="AO6" i="117" s="1"/>
  <c r="AY53" i="9"/>
  <c r="BG53" i="9"/>
  <c r="BG54" i="9"/>
  <c r="AY54" i="9"/>
  <c r="BF32" i="107"/>
  <c r="BL32" i="107" s="1"/>
  <c r="AM7" i="107" s="1"/>
  <c r="AX32" i="107"/>
  <c r="BD32" i="107" s="1"/>
  <c r="AH7" i="107" s="1"/>
  <c r="BG50" i="1"/>
  <c r="BL50" i="1" s="1"/>
  <c r="AO7" i="1" s="1"/>
  <c r="AY50" i="1"/>
  <c r="BD50" i="1" s="1"/>
  <c r="AJ7" i="1" s="1"/>
  <c r="BG52" i="1"/>
  <c r="BL52" i="1" s="1"/>
  <c r="AO9" i="1" s="1"/>
  <c r="AY52" i="1"/>
  <c r="BD52" i="1" s="1"/>
  <c r="AJ9" i="1" s="1"/>
  <c r="AY40" i="106"/>
  <c r="BG40" i="106"/>
  <c r="AY44" i="106"/>
  <c r="BG44" i="106"/>
  <c r="BB45" i="102"/>
  <c r="BJ45" i="102"/>
  <c r="AX25" i="95"/>
  <c r="BF25" i="95"/>
  <c r="BL25" i="95" s="1"/>
  <c r="AL9" i="95" s="1"/>
  <c r="BF45" i="7"/>
  <c r="BL45" i="7" s="1"/>
  <c r="AN11" i="7" s="1"/>
  <c r="AX45" i="7"/>
  <c r="AZ50" i="98"/>
  <c r="BD50" i="98" s="1"/>
  <c r="AJ7" i="98" s="1"/>
  <c r="BH50" i="98"/>
  <c r="BL50" i="98" s="1"/>
  <c r="AO7" i="98" s="1"/>
  <c r="BD33" i="8"/>
  <c r="AH8" i="8" s="1"/>
  <c r="BF36" i="9"/>
  <c r="AX36" i="9"/>
  <c r="BF33" i="9"/>
  <c r="BL33" i="9" s="1"/>
  <c r="AM8" i="9" s="1"/>
  <c r="AX33" i="9"/>
  <c r="BD33" i="9" s="1"/>
  <c r="AH8" i="9" s="1"/>
  <c r="BG22" i="102"/>
  <c r="BL22" i="102" s="1"/>
  <c r="AL6" i="102" s="1"/>
  <c r="AY22" i="102"/>
  <c r="BD22" i="102" s="1"/>
  <c r="AG6" i="102" s="1"/>
  <c r="BH45" i="100"/>
  <c r="AZ45" i="100"/>
  <c r="BH41" i="100"/>
  <c r="AZ41" i="100"/>
  <c r="BG33" i="100"/>
  <c r="AY33" i="100"/>
  <c r="BH36" i="89"/>
  <c r="BL36" i="89" s="1"/>
  <c r="AM11" i="89" s="1"/>
  <c r="AZ36" i="89"/>
  <c r="BF42" i="4"/>
  <c r="AX42" i="4"/>
  <c r="AY50" i="106"/>
  <c r="BG50" i="106"/>
  <c r="BB24" i="102"/>
  <c r="BJ24" i="102"/>
  <c r="AY24" i="104"/>
  <c r="BG24" i="104"/>
  <c r="BG22" i="104"/>
  <c r="AY22" i="104"/>
  <c r="AX36" i="100"/>
  <c r="BD36" i="100" s="1"/>
  <c r="AH11" i="100" s="1"/>
  <c r="BF36" i="100"/>
  <c r="BJ32" i="10"/>
  <c r="BB32" i="10"/>
  <c r="BD32" i="10" s="1"/>
  <c r="AH7" i="10" s="1"/>
  <c r="BJ31" i="10"/>
  <c r="BB31" i="10"/>
  <c r="AX54" i="5"/>
  <c r="BD54" i="5" s="1"/>
  <c r="AJ11" i="5" s="1"/>
  <c r="BF54" i="5"/>
  <c r="BL54" i="5" s="1"/>
  <c r="AO11" i="5" s="1"/>
  <c r="AX26" i="92"/>
  <c r="BF26" i="92"/>
  <c r="BL25" i="94"/>
  <c r="AL9" i="94" s="1"/>
  <c r="BJ32" i="87"/>
  <c r="BL32" i="87" s="1"/>
  <c r="AM7" i="87" s="1"/>
  <c r="BB32" i="87"/>
  <c r="BJ35" i="87"/>
  <c r="BB35" i="87"/>
  <c r="AX54" i="7"/>
  <c r="BD54" i="7" s="1"/>
  <c r="AJ11" i="7" s="1"/>
  <c r="BF54" i="7"/>
  <c r="BL54" i="7" s="1"/>
  <c r="AO11" i="7" s="1"/>
  <c r="AY34" i="102"/>
  <c r="BD34" i="102" s="1"/>
  <c r="AH9" i="102" s="1"/>
  <c r="BG34" i="102"/>
  <c r="BL34" i="102" s="1"/>
  <c r="AM9" i="102" s="1"/>
  <c r="BG31" i="102"/>
  <c r="AY31" i="102"/>
  <c r="BJ52" i="7"/>
  <c r="BB52" i="7"/>
  <c r="BL36" i="94"/>
  <c r="AM11" i="94" s="1"/>
  <c r="BL49" i="88"/>
  <c r="AO6" i="88" s="1"/>
  <c r="BA40" i="95"/>
  <c r="BI40" i="95"/>
  <c r="BI34" i="86"/>
  <c r="BA34" i="86"/>
  <c r="AZ45" i="8"/>
  <c r="BH45" i="8"/>
  <c r="BH44" i="98"/>
  <c r="BL44" i="98" s="1"/>
  <c r="AN10" i="98" s="1"/>
  <c r="AZ44" i="98"/>
  <c r="BD44" i="98" s="1"/>
  <c r="AI10" i="98" s="1"/>
  <c r="AX44" i="90"/>
  <c r="BD44" i="90" s="1"/>
  <c r="AI10" i="90" s="1"/>
  <c r="BF44" i="90"/>
  <c r="BL44" i="90" s="1"/>
  <c r="AN10" i="90" s="1"/>
  <c r="BB42" i="10"/>
  <c r="BJ42" i="10"/>
  <c r="BJ40" i="10"/>
  <c r="BB40" i="10"/>
  <c r="BF25" i="85"/>
  <c r="BL25" i="85" s="1"/>
  <c r="AL9" i="85" s="1"/>
  <c r="AX25" i="85"/>
  <c r="BD25" i="85" s="1"/>
  <c r="AG9" i="85" s="1"/>
  <c r="AS9" i="85" s="1"/>
  <c r="BG26" i="92"/>
  <c r="AY26" i="92"/>
  <c r="BA24" i="86"/>
  <c r="BI24" i="86"/>
  <c r="BF24" i="5"/>
  <c r="AX24" i="5"/>
  <c r="BD24" i="5" s="1"/>
  <c r="AG8" i="5" s="1"/>
  <c r="BF25" i="5"/>
  <c r="BL25" i="5" s="1"/>
  <c r="AL9" i="5" s="1"/>
  <c r="AX25" i="5"/>
  <c r="BD25" i="5" s="1"/>
  <c r="AG9" i="5" s="1"/>
  <c r="AX40" i="95"/>
  <c r="BD40" i="95" s="1"/>
  <c r="AI6" i="95" s="1"/>
  <c r="BF40" i="95"/>
  <c r="BF49" i="105"/>
  <c r="BL49" i="105" s="1"/>
  <c r="AO6" i="105" s="1"/>
  <c r="AX49" i="105"/>
  <c r="BD49" i="105" s="1"/>
  <c r="AJ6" i="105" s="1"/>
  <c r="AZ40" i="106"/>
  <c r="BH40" i="106"/>
  <c r="BH43" i="106"/>
  <c r="AZ43" i="106"/>
  <c r="AY51" i="5"/>
  <c r="BG51" i="5"/>
  <c r="BG52" i="5"/>
  <c r="AY52" i="5"/>
  <c r="BG45" i="99"/>
  <c r="BL45" i="99" s="1"/>
  <c r="AN11" i="99" s="1"/>
  <c r="AY45" i="99"/>
  <c r="BD45" i="99" s="1"/>
  <c r="AI11" i="99" s="1"/>
  <c r="BH44" i="117"/>
  <c r="BL44" i="117" s="1"/>
  <c r="AN10" i="117" s="1"/>
  <c r="AZ44" i="117"/>
  <c r="AX50" i="92"/>
  <c r="BF50" i="92"/>
  <c r="BF49" i="100"/>
  <c r="BL49" i="100" s="1"/>
  <c r="AO6" i="100" s="1"/>
  <c r="AX49" i="100"/>
  <c r="AX50" i="100"/>
  <c r="BF50" i="100"/>
  <c r="AZ41" i="108"/>
  <c r="BH41" i="108"/>
  <c r="BF51" i="6"/>
  <c r="BL51" i="6" s="1"/>
  <c r="AO8" i="6" s="1"/>
  <c r="AX51" i="6"/>
  <c r="BD51" i="6" s="1"/>
  <c r="AJ8" i="6" s="1"/>
  <c r="BH32" i="9"/>
  <c r="AZ32" i="9"/>
  <c r="AY42" i="96"/>
  <c r="BD42" i="96" s="1"/>
  <c r="AI8" i="96" s="1"/>
  <c r="BG42" i="96"/>
  <c r="BF36" i="92"/>
  <c r="BL36" i="92" s="1"/>
  <c r="AM11" i="92" s="1"/>
  <c r="AX36" i="92"/>
  <c r="AX33" i="92"/>
  <c r="BF33" i="92"/>
  <c r="BD43" i="103"/>
  <c r="AI9" i="103" s="1"/>
  <c r="BF53" i="90"/>
  <c r="BL53" i="90" s="1"/>
  <c r="AO10" i="90" s="1"/>
  <c r="AX53" i="90"/>
  <c r="BD53" i="90" s="1"/>
  <c r="AJ10" i="90" s="1"/>
  <c r="BF54" i="90"/>
  <c r="BL54" i="90" s="1"/>
  <c r="AO11" i="90" s="1"/>
  <c r="AX54" i="90"/>
  <c r="BD54" i="90" s="1"/>
  <c r="AJ11" i="90" s="1"/>
  <c r="AZ50" i="92"/>
  <c r="BH50" i="92"/>
  <c r="BA53" i="86"/>
  <c r="BI53" i="86"/>
  <c r="BA50" i="86"/>
  <c r="BI50" i="86"/>
  <c r="BF54" i="107"/>
  <c r="BL54" i="107" s="1"/>
  <c r="AO11" i="107" s="1"/>
  <c r="AX54" i="107"/>
  <c r="BI31" i="9"/>
  <c r="BA31" i="9"/>
  <c r="BA32" i="9"/>
  <c r="BI32" i="9"/>
  <c r="BL22" i="8"/>
  <c r="AL6" i="8" s="1"/>
  <c r="AX22" i="4"/>
  <c r="BD22" i="4" s="1"/>
  <c r="AG6" i="4" s="1"/>
  <c r="BF22" i="4"/>
  <c r="BF25" i="4"/>
  <c r="AX25" i="4"/>
  <c r="BD54" i="96"/>
  <c r="AJ11" i="96" s="1"/>
  <c r="BL23" i="1"/>
  <c r="AL7" i="1" s="1"/>
  <c r="BA32" i="95"/>
  <c r="BI32" i="95"/>
  <c r="AY36" i="92"/>
  <c r="BG36" i="92"/>
  <c r="BG32" i="92"/>
  <c r="AY32" i="92"/>
  <c r="BA40" i="86"/>
  <c r="BI40" i="86"/>
  <c r="BI43" i="86"/>
  <c r="BA43" i="86"/>
  <c r="AY53" i="87"/>
  <c r="BD53" i="87" s="1"/>
  <c r="AJ10" i="87" s="1"/>
  <c r="BG53" i="87"/>
  <c r="BL53" i="87" s="1"/>
  <c r="AO10" i="87" s="1"/>
  <c r="BA36" i="104"/>
  <c r="BI36" i="104"/>
  <c r="BI31" i="104"/>
  <c r="BA31" i="104"/>
  <c r="BG35" i="88"/>
  <c r="BL35" i="88" s="1"/>
  <c r="AM10" i="88" s="1"/>
  <c r="AY35" i="88"/>
  <c r="BG36" i="88"/>
  <c r="BL36" i="88" s="1"/>
  <c r="AM11" i="88" s="1"/>
  <c r="AY36" i="88"/>
  <c r="BD36" i="88" s="1"/>
  <c r="AH11" i="88" s="1"/>
  <c r="AZ36" i="94"/>
  <c r="BD36" i="94" s="1"/>
  <c r="AH11" i="94" s="1"/>
  <c r="BH36" i="94"/>
  <c r="AY25" i="9"/>
  <c r="BG25" i="9"/>
  <c r="BG26" i="9"/>
  <c r="AY26" i="9"/>
  <c r="AX51" i="95"/>
  <c r="BF51" i="95"/>
  <c r="AX53" i="95"/>
  <c r="BD53" i="95" s="1"/>
  <c r="AJ10" i="95" s="1"/>
  <c r="BF53" i="95"/>
  <c r="AY44" i="5"/>
  <c r="BG44" i="5"/>
  <c r="BL35" i="99"/>
  <c r="AM10" i="99" s="1"/>
  <c r="AY53" i="93"/>
  <c r="BG53" i="93"/>
  <c r="BH26" i="10"/>
  <c r="BL26" i="10" s="1"/>
  <c r="AL10" i="10" s="1"/>
  <c r="AZ26" i="10"/>
  <c r="BD26" i="10" s="1"/>
  <c r="AG10" i="10" s="1"/>
  <c r="BH23" i="10"/>
  <c r="AZ23" i="10"/>
  <c r="BD23" i="10" s="1"/>
  <c r="AG7" i="10" s="1"/>
  <c r="BH34" i="99"/>
  <c r="AZ34" i="99"/>
  <c r="BD34" i="99" s="1"/>
  <c r="AH9" i="99" s="1"/>
  <c r="AZ31" i="99"/>
  <c r="BH31" i="99"/>
  <c r="BG41" i="92"/>
  <c r="AY41" i="92"/>
  <c r="AY45" i="92"/>
  <c r="BG45" i="92"/>
  <c r="AX53" i="108"/>
  <c r="BD53" i="108" s="1"/>
  <c r="AJ10" i="108" s="1"/>
  <c r="BF53" i="108"/>
  <c r="BH33" i="117"/>
  <c r="BL33" i="117" s="1"/>
  <c r="AM8" i="117" s="1"/>
  <c r="AZ33" i="117"/>
  <c r="BD33" i="117" s="1"/>
  <c r="AH8" i="117" s="1"/>
  <c r="AZ36" i="117"/>
  <c r="BD36" i="117" s="1"/>
  <c r="AH11" i="117" s="1"/>
  <c r="BH36" i="117"/>
  <c r="BL36" i="117" s="1"/>
  <c r="AM11" i="117" s="1"/>
  <c r="AX41" i="104"/>
  <c r="BF41" i="104"/>
  <c r="AX43" i="104"/>
  <c r="BD43" i="104" s="1"/>
  <c r="AI9" i="104" s="1"/>
  <c r="BF43" i="104"/>
  <c r="BG26" i="95"/>
  <c r="AY26" i="95"/>
  <c r="AY53" i="103"/>
  <c r="BD53" i="103" s="1"/>
  <c r="AJ10" i="103" s="1"/>
  <c r="BG53" i="103"/>
  <c r="BL53" i="103" s="1"/>
  <c r="AO10" i="103" s="1"/>
  <c r="BG50" i="103"/>
  <c r="BL50" i="103" s="1"/>
  <c r="AO7" i="103" s="1"/>
  <c r="AY50" i="103"/>
  <c r="BD50" i="103" s="1"/>
  <c r="AJ7" i="103" s="1"/>
  <c r="BA22" i="95"/>
  <c r="BI22" i="95"/>
  <c r="BI23" i="95"/>
  <c r="BA23" i="95"/>
  <c r="BA49" i="104"/>
  <c r="BI49" i="104"/>
  <c r="BG33" i="99"/>
  <c r="BL33" i="99" s="1"/>
  <c r="AM8" i="99" s="1"/>
  <c r="AY33" i="99"/>
  <c r="BG31" i="99"/>
  <c r="BL31" i="99" s="1"/>
  <c r="AM6" i="99" s="1"/>
  <c r="AY31" i="99"/>
  <c r="BI24" i="88"/>
  <c r="BA24" i="88"/>
  <c r="BF41" i="100"/>
  <c r="BL41" i="100" s="1"/>
  <c r="AN7" i="100" s="1"/>
  <c r="AX41" i="100"/>
  <c r="BD41" i="100" s="1"/>
  <c r="AI7" i="100" s="1"/>
  <c r="BH34" i="108"/>
  <c r="AZ34" i="108"/>
  <c r="BH31" i="108"/>
  <c r="AZ31" i="108"/>
  <c r="BH31" i="100"/>
  <c r="AZ31" i="100"/>
  <c r="BD26" i="88"/>
  <c r="AG10" i="88" s="1"/>
  <c r="BF34" i="108"/>
  <c r="BL34" i="108" s="1"/>
  <c r="AM9" i="108" s="1"/>
  <c r="AX34" i="108"/>
  <c r="AX32" i="108"/>
  <c r="BF32" i="108"/>
  <c r="BL32" i="108" s="1"/>
  <c r="AM7" i="108" s="1"/>
  <c r="BD43" i="8"/>
  <c r="AI9" i="8" s="1"/>
  <c r="BG41" i="1"/>
  <c r="BL41" i="1" s="1"/>
  <c r="AN7" i="1" s="1"/>
  <c r="AY41" i="1"/>
  <c r="BD41" i="1" s="1"/>
  <c r="AI7" i="1" s="1"/>
  <c r="BL43" i="99"/>
  <c r="AN9" i="99" s="1"/>
  <c r="BD33" i="88"/>
  <c r="AH8" i="88" s="1"/>
  <c r="BF26" i="104"/>
  <c r="AX26" i="104"/>
  <c r="AX27" i="104"/>
  <c r="BD27" i="104" s="1"/>
  <c r="AG11" i="104" s="1"/>
  <c r="BF27" i="104"/>
  <c r="BL27" i="104" s="1"/>
  <c r="AL11" i="104" s="1"/>
  <c r="BA41" i="88"/>
  <c r="BI41" i="88"/>
  <c r="BI45" i="88"/>
  <c r="BA45" i="88"/>
  <c r="BD45" i="88" s="1"/>
  <c r="AI11" i="88" s="1"/>
  <c r="BF35" i="105"/>
  <c r="AX35" i="105"/>
  <c r="BD35" i="105" s="1"/>
  <c r="AH10" i="105" s="1"/>
  <c r="AY33" i="86"/>
  <c r="BG33" i="86"/>
  <c r="AY32" i="86"/>
  <c r="BG32" i="86"/>
  <c r="BH33" i="92"/>
  <c r="AZ33" i="92"/>
  <c r="BD54" i="8"/>
  <c r="AJ11" i="8" s="1"/>
  <c r="AX40" i="5"/>
  <c r="BD40" i="5" s="1"/>
  <c r="AI6" i="5" s="1"/>
  <c r="BF40" i="5"/>
  <c r="BL40" i="5" s="1"/>
  <c r="AN6" i="5" s="1"/>
  <c r="BF42" i="5"/>
  <c r="BL42" i="5" s="1"/>
  <c r="AN8" i="5" s="1"/>
  <c r="AX42" i="5"/>
  <c r="BJ33" i="7"/>
  <c r="BB33" i="7"/>
  <c r="BB35" i="7"/>
  <c r="BJ35" i="7"/>
  <c r="BB26" i="86"/>
  <c r="BJ26" i="86"/>
  <c r="AX34" i="93"/>
  <c r="BD34" i="93" s="1"/>
  <c r="AH9" i="93" s="1"/>
  <c r="BF34" i="93"/>
  <c r="BL34" i="93" s="1"/>
  <c r="AM9" i="93" s="1"/>
  <c r="AX33" i="93"/>
  <c r="BF33" i="93"/>
  <c r="AZ24" i="99"/>
  <c r="BD24" i="99" s="1"/>
  <c r="AG8" i="99" s="1"/>
  <c r="BH24" i="99"/>
  <c r="AZ25" i="99"/>
  <c r="BH25" i="99"/>
  <c r="BG25" i="93"/>
  <c r="AY25" i="93"/>
  <c r="BG23" i="93"/>
  <c r="AY23" i="93"/>
  <c r="BD51" i="99"/>
  <c r="AJ8" i="99" s="1"/>
  <c r="BB31" i="98"/>
  <c r="BJ31" i="98"/>
  <c r="BJ33" i="98"/>
  <c r="BB33" i="98"/>
  <c r="BA43" i="108"/>
  <c r="BI43" i="108"/>
  <c r="BA45" i="108"/>
  <c r="BI45" i="108"/>
  <c r="AY33" i="87"/>
  <c r="BD33" i="87" s="1"/>
  <c r="AH8" i="87" s="1"/>
  <c r="BG33" i="87"/>
  <c r="BL33" i="87" s="1"/>
  <c r="AM8" i="87" s="1"/>
  <c r="BD23" i="99"/>
  <c r="AG7" i="99" s="1"/>
  <c r="BH43" i="92"/>
  <c r="AZ43" i="92"/>
  <c r="AY42" i="103"/>
  <c r="BD42" i="103" s="1"/>
  <c r="AI8" i="103" s="1"/>
  <c r="BG42" i="103"/>
  <c r="BL42" i="103" s="1"/>
  <c r="AN8" i="103" s="1"/>
  <c r="AY45" i="103"/>
  <c r="BD45" i="103" s="1"/>
  <c r="AI11" i="103" s="1"/>
  <c r="BG45" i="103"/>
  <c r="BL45" i="103" s="1"/>
  <c r="AN11" i="103" s="1"/>
  <c r="BD25" i="8"/>
  <c r="AG9" i="8" s="1"/>
  <c r="AY24" i="87"/>
  <c r="BD24" i="87" s="1"/>
  <c r="AG8" i="87" s="1"/>
  <c r="BG24" i="87"/>
  <c r="BL24" i="87" s="1"/>
  <c r="AL8" i="87" s="1"/>
  <c r="AY23" i="87"/>
  <c r="BG23" i="87"/>
  <c r="BI25" i="104"/>
  <c r="BA25" i="104"/>
  <c r="BD52" i="96"/>
  <c r="AJ9" i="96" s="1"/>
  <c r="AZ36" i="107"/>
  <c r="BH36" i="107"/>
  <c r="BL41" i="91"/>
  <c r="AN7" i="91" s="1"/>
  <c r="BD40" i="88"/>
  <c r="AI6" i="88" s="1"/>
  <c r="AZ23" i="92"/>
  <c r="BH23" i="92"/>
  <c r="AY34" i="107"/>
  <c r="BG34" i="107"/>
  <c r="AY36" i="107"/>
  <c r="BG36" i="107"/>
  <c r="AZ51" i="97"/>
  <c r="BD51" i="97" s="1"/>
  <c r="AJ8" i="97" s="1"/>
  <c r="BH51" i="97"/>
  <c r="BH54" i="97"/>
  <c r="BL54" i="97" s="1"/>
  <c r="AO11" i="97" s="1"/>
  <c r="AZ54" i="97"/>
  <c r="BD54" i="97" s="1"/>
  <c r="AJ11" i="97" s="1"/>
  <c r="BD22" i="97"/>
  <c r="AG6" i="97" s="1"/>
  <c r="BF49" i="4"/>
  <c r="AX49" i="4"/>
  <c r="BF54" i="4"/>
  <c r="AX54" i="4"/>
  <c r="BD36" i="91"/>
  <c r="AH11" i="91" s="1"/>
  <c r="AX42" i="86"/>
  <c r="BF42" i="86"/>
  <c r="BG49" i="99"/>
  <c r="BL49" i="99" s="1"/>
  <c r="AO6" i="99" s="1"/>
  <c r="AY49" i="99"/>
  <c r="BD49" i="99" s="1"/>
  <c r="AJ6" i="99" s="1"/>
  <c r="BG52" i="99"/>
  <c r="AY52" i="99"/>
  <c r="BL26" i="96"/>
  <c r="AL10" i="96" s="1"/>
  <c r="BD22" i="94"/>
  <c r="AG6" i="94" s="1"/>
  <c r="BF54" i="93"/>
  <c r="AX54" i="93"/>
  <c r="BF51" i="93"/>
  <c r="BL51" i="93" s="1"/>
  <c r="AO8" i="93" s="1"/>
  <c r="AX51" i="93"/>
  <c r="BD51" i="93" s="1"/>
  <c r="AJ8" i="93" s="1"/>
  <c r="AZ50" i="100"/>
  <c r="BH50" i="100"/>
  <c r="BG49" i="92"/>
  <c r="AY49" i="92"/>
  <c r="BI26" i="100"/>
  <c r="BA26" i="100"/>
  <c r="BH24" i="117"/>
  <c r="BL24" i="117" s="1"/>
  <c r="AL8" i="117" s="1"/>
  <c r="AZ24" i="117"/>
  <c r="AZ27" i="117"/>
  <c r="BD27" i="117" s="1"/>
  <c r="AG11" i="117" s="1"/>
  <c r="BH27" i="117"/>
  <c r="BL27" i="117" s="1"/>
  <c r="AL11" i="117" s="1"/>
  <c r="BB31" i="102"/>
  <c r="BJ31" i="102"/>
  <c r="BB34" i="102"/>
  <c r="BJ34" i="102"/>
  <c r="BL44" i="96"/>
  <c r="AN10" i="96" s="1"/>
  <c r="AZ32" i="91"/>
  <c r="BD32" i="91" s="1"/>
  <c r="AH7" i="91" s="1"/>
  <c r="BH32" i="91"/>
  <c r="BL32" i="91" s="1"/>
  <c r="AM7" i="91" s="1"/>
  <c r="BB53" i="98"/>
  <c r="BD53" i="98" s="1"/>
  <c r="AJ10" i="98" s="1"/>
  <c r="BJ53" i="98"/>
  <c r="BD24" i="117"/>
  <c r="AG8" i="117" s="1"/>
  <c r="BL42" i="98"/>
  <c r="AN8" i="98" s="1"/>
  <c r="AZ54" i="89"/>
  <c r="BD54" i="89" s="1"/>
  <c r="AJ11" i="89" s="1"/>
  <c r="BH54" i="89"/>
  <c r="BL54" i="89" s="1"/>
  <c r="AO11" i="89" s="1"/>
  <c r="BD44" i="10"/>
  <c r="AI10" i="10" s="1"/>
  <c r="AX49" i="85"/>
  <c r="BD49" i="85" s="1"/>
  <c r="AJ6" i="85" s="1"/>
  <c r="BF49" i="85"/>
  <c r="BL49" i="85" s="1"/>
  <c r="AO6" i="85" s="1"/>
  <c r="BF51" i="85"/>
  <c r="BL51" i="85" s="1"/>
  <c r="AO8" i="85" s="1"/>
  <c r="AX51" i="85"/>
  <c r="BD51" i="85" s="1"/>
  <c r="AJ8" i="85" s="1"/>
  <c r="AZ34" i="97"/>
  <c r="BD34" i="97" s="1"/>
  <c r="AH9" i="97" s="1"/>
  <c r="BH34" i="97"/>
  <c r="BL34" i="97" s="1"/>
  <c r="AM9" i="97" s="1"/>
  <c r="BG45" i="4"/>
  <c r="AY45" i="4"/>
  <c r="BL43" i="89"/>
  <c r="AN9" i="89" s="1"/>
  <c r="BA26" i="91"/>
  <c r="BI26" i="91"/>
  <c r="BI25" i="91"/>
  <c r="BA25" i="91"/>
  <c r="BD25" i="91" s="1"/>
  <c r="AG9" i="91" s="1"/>
  <c r="AX26" i="86"/>
  <c r="BF26" i="86"/>
  <c r="BA41" i="93"/>
  <c r="BI41" i="93"/>
  <c r="AY42" i="95"/>
  <c r="BG42" i="95"/>
  <c r="BD44" i="117"/>
  <c r="AI10" i="117" s="1"/>
  <c r="BF34" i="90"/>
  <c r="BL34" i="90" s="1"/>
  <c r="AM9" i="90" s="1"/>
  <c r="AX34" i="90"/>
  <c r="BD34" i="90" s="1"/>
  <c r="AH9" i="90" s="1"/>
  <c r="BF32" i="90"/>
  <c r="BL32" i="90" s="1"/>
  <c r="AM7" i="90" s="1"/>
  <c r="AX32" i="90"/>
  <c r="BD32" i="90" s="1"/>
  <c r="AH7" i="90" s="1"/>
  <c r="BL42" i="89"/>
  <c r="AN8" i="89" s="1"/>
  <c r="BH23" i="9"/>
  <c r="AZ23" i="9"/>
  <c r="BH27" i="9"/>
  <c r="AZ27" i="9"/>
  <c r="BL52" i="94"/>
  <c r="AO9" i="94" s="1"/>
  <c r="BF35" i="5"/>
  <c r="AX35" i="5"/>
  <c r="AX32" i="5"/>
  <c r="BD32" i="5" s="1"/>
  <c r="AH7" i="5" s="1"/>
  <c r="BF32" i="5"/>
  <c r="BL32" i="5" s="1"/>
  <c r="AM7" i="5" s="1"/>
  <c r="BH23" i="107"/>
  <c r="AZ23" i="107"/>
  <c r="AZ24" i="107"/>
  <c r="BH24" i="107"/>
  <c r="BG49" i="96"/>
  <c r="BL49" i="96" s="1"/>
  <c r="AO6" i="96" s="1"/>
  <c r="AY49" i="96"/>
  <c r="BD49" i="96" s="1"/>
  <c r="AJ6" i="96" s="1"/>
  <c r="AY50" i="96"/>
  <c r="BG50" i="96"/>
  <c r="BL50" i="96" s="1"/>
  <c r="AO7" i="96" s="1"/>
  <c r="BH52" i="8"/>
  <c r="AZ52" i="8"/>
  <c r="AZ53" i="8"/>
  <c r="BD53" i="8" s="1"/>
  <c r="AJ10" i="8" s="1"/>
  <c r="BH53" i="8"/>
  <c r="BB40" i="86"/>
  <c r="BJ40" i="86"/>
  <c r="BJ41" i="86"/>
  <c r="BB41" i="86"/>
  <c r="BD42" i="8"/>
  <c r="AI8" i="8" s="1"/>
  <c r="BL50" i="117"/>
  <c r="AO7" i="117" s="1"/>
  <c r="AY25" i="106"/>
  <c r="BG25" i="106"/>
  <c r="AY33" i="104"/>
  <c r="BG33" i="104"/>
  <c r="BF44" i="93"/>
  <c r="BL44" i="93" s="1"/>
  <c r="AN10" i="93" s="1"/>
  <c r="AX44" i="93"/>
  <c r="BF45" i="93"/>
  <c r="AX45" i="93"/>
  <c r="BD45" i="93" s="1"/>
  <c r="AI11" i="93" s="1"/>
  <c r="AX27" i="7"/>
  <c r="BD27" i="7" s="1"/>
  <c r="AG11" i="7" s="1"/>
  <c r="BF27" i="7"/>
  <c r="BI49" i="9"/>
  <c r="BA49" i="9"/>
  <c r="AY36" i="95"/>
  <c r="BG36" i="95"/>
  <c r="BG34" i="95"/>
  <c r="AY34" i="95"/>
  <c r="AZ40" i="99"/>
  <c r="BD40" i="99" s="1"/>
  <c r="AI6" i="99" s="1"/>
  <c r="BH40" i="99"/>
  <c r="BG22" i="5"/>
  <c r="AY22" i="5"/>
  <c r="AY23" i="5"/>
  <c r="BG23" i="5"/>
  <c r="BF24" i="90"/>
  <c r="BL24" i="90" s="1"/>
  <c r="AL8" i="90" s="1"/>
  <c r="AX24" i="90"/>
  <c r="BD24" i="90" s="1"/>
  <c r="AG8" i="90" s="1"/>
  <c r="AX22" i="90"/>
  <c r="BD22" i="90" s="1"/>
  <c r="AG6" i="90" s="1"/>
  <c r="AS6" i="90" s="1"/>
  <c r="BF22" i="90"/>
  <c r="BL22" i="90" s="1"/>
  <c r="AL6" i="90" s="1"/>
  <c r="AZ26" i="100"/>
  <c r="BH26" i="100"/>
  <c r="AZ23" i="100"/>
  <c r="BH23" i="100"/>
  <c r="AZ41" i="10"/>
  <c r="BD41" i="10" s="1"/>
  <c r="AI7" i="10" s="1"/>
  <c r="BH41" i="10"/>
  <c r="AY51" i="105"/>
  <c r="BG51" i="105"/>
  <c r="BF50" i="106"/>
  <c r="AX50" i="106"/>
  <c r="BD50" i="106" s="1"/>
  <c r="AJ7" i="106" s="1"/>
  <c r="BL53" i="8"/>
  <c r="AO10" i="8" s="1"/>
  <c r="BG51" i="100"/>
  <c r="AY51" i="100"/>
  <c r="AY25" i="103"/>
  <c r="BD25" i="103" s="1"/>
  <c r="AG9" i="103" s="1"/>
  <c r="AS9" i="103" s="1"/>
  <c r="BG25" i="103"/>
  <c r="BL25" i="103" s="1"/>
  <c r="AL9" i="103" s="1"/>
  <c r="AY27" i="103"/>
  <c r="BD27" i="103" s="1"/>
  <c r="AG11" i="103" s="1"/>
  <c r="BG27" i="103"/>
  <c r="BD26" i="103"/>
  <c r="AG10" i="103" s="1"/>
  <c r="BI35" i="91"/>
  <c r="BA35" i="91"/>
  <c r="BA33" i="91"/>
  <c r="BI33" i="91"/>
  <c r="BL33" i="91" s="1"/>
  <c r="AM8" i="91" s="1"/>
  <c r="AZ44" i="94"/>
  <c r="BD44" i="94" s="1"/>
  <c r="AI10" i="94" s="1"/>
  <c r="BH44" i="94"/>
  <c r="BH42" i="94"/>
  <c r="BL42" i="94" s="1"/>
  <c r="AN8" i="94" s="1"/>
  <c r="AZ42" i="94"/>
  <c r="BH26" i="8"/>
  <c r="BL26" i="8" s="1"/>
  <c r="AL10" i="8" s="1"/>
  <c r="AZ26" i="8"/>
  <c r="BD26" i="8" s="1"/>
  <c r="AG10" i="8" s="1"/>
  <c r="AS10" i="8" s="1"/>
  <c r="BH27" i="8"/>
  <c r="AZ27" i="8"/>
  <c r="BD27" i="8" s="1"/>
  <c r="AG11" i="8" s="1"/>
  <c r="AS11" i="8" s="1"/>
  <c r="BG43" i="104"/>
  <c r="AY43" i="104"/>
  <c r="BG45" i="104"/>
  <c r="AY45" i="104"/>
  <c r="BL52" i="91"/>
  <c r="AO9" i="91" s="1"/>
  <c r="BI35" i="88"/>
  <c r="BA35" i="88"/>
  <c r="BI27" i="9"/>
  <c r="BA27" i="9"/>
  <c r="BI26" i="9"/>
  <c r="BA26" i="9"/>
  <c r="AY53" i="95"/>
  <c r="BG53" i="95"/>
  <c r="BG50" i="95"/>
  <c r="AY50" i="95"/>
  <c r="AX41" i="105"/>
  <c r="BD41" i="105" s="1"/>
  <c r="AI7" i="105" s="1"/>
  <c r="BF41" i="105"/>
  <c r="BL41" i="105" s="1"/>
  <c r="AN7" i="105" s="1"/>
  <c r="BF45" i="105"/>
  <c r="BL45" i="105" s="1"/>
  <c r="AN11" i="105" s="1"/>
  <c r="AX45" i="105"/>
  <c r="BD45" i="105" s="1"/>
  <c r="AI11" i="105" s="1"/>
  <c r="BL51" i="98"/>
  <c r="AO8" i="98" s="1"/>
  <c r="AZ27" i="106"/>
  <c r="BH27" i="106"/>
  <c r="AZ23" i="106"/>
  <c r="BH23" i="106"/>
  <c r="BH53" i="108"/>
  <c r="AZ53" i="108"/>
  <c r="AZ54" i="108"/>
  <c r="BH54" i="108"/>
  <c r="BD51" i="10"/>
  <c r="AJ8" i="10" s="1"/>
  <c r="AY26" i="105"/>
  <c r="BG26" i="105"/>
  <c r="BG27" i="105"/>
  <c r="AY27" i="105"/>
  <c r="AX24" i="106"/>
  <c r="BF24" i="106"/>
  <c r="BG31" i="103"/>
  <c r="BL31" i="103" s="1"/>
  <c r="AM6" i="103" s="1"/>
  <c r="AY31" i="103"/>
  <c r="BD31" i="103" s="1"/>
  <c r="AH6" i="103" s="1"/>
  <c r="AY26" i="101"/>
  <c r="BD26" i="101" s="1"/>
  <c r="AG10" i="101" s="1"/>
  <c r="BG26" i="101"/>
  <c r="BL26" i="101" s="1"/>
  <c r="AL10" i="101" s="1"/>
  <c r="AY22" i="101"/>
  <c r="BD22" i="101" s="1"/>
  <c r="AG6" i="101" s="1"/>
  <c r="AS6" i="101" s="1"/>
  <c r="BG22" i="101"/>
  <c r="BL22" i="101" s="1"/>
  <c r="AL6" i="101" s="1"/>
  <c r="BJ34" i="86"/>
  <c r="BB34" i="86"/>
  <c r="BB35" i="86"/>
  <c r="BJ35" i="86"/>
  <c r="BF35" i="106"/>
  <c r="AX35" i="106"/>
  <c r="BF32" i="106"/>
  <c r="BL32" i="106" s="1"/>
  <c r="AM7" i="106" s="1"/>
  <c r="AX32" i="106"/>
  <c r="BD41" i="94"/>
  <c r="AI7" i="94" s="1"/>
  <c r="BL43" i="88"/>
  <c r="AN9" i="88" s="1"/>
  <c r="BB45" i="98"/>
  <c r="BJ45" i="98"/>
  <c r="BA50" i="108"/>
  <c r="BI50" i="108"/>
  <c r="BA53" i="108"/>
  <c r="BI53" i="108"/>
  <c r="BD25" i="97"/>
  <c r="AG9" i="97" s="1"/>
  <c r="BD51" i="103"/>
  <c r="AJ8" i="103" s="1"/>
  <c r="BG32" i="101"/>
  <c r="AY32" i="101"/>
  <c r="BD32" i="101" s="1"/>
  <c r="AH7" i="101" s="1"/>
  <c r="AY35" i="101"/>
  <c r="BD35" i="101" s="1"/>
  <c r="AH10" i="101" s="1"/>
  <c r="BG35" i="101"/>
  <c r="BL35" i="101" s="1"/>
  <c r="AM10" i="101" s="1"/>
  <c r="BA27" i="89"/>
  <c r="BI27" i="89"/>
  <c r="AY31" i="96"/>
  <c r="BD31" i="96" s="1"/>
  <c r="AH6" i="96" s="1"/>
  <c r="BG31" i="96"/>
  <c r="BL31" i="96" s="1"/>
  <c r="AM6" i="96" s="1"/>
  <c r="AY36" i="96"/>
  <c r="BG36" i="96"/>
  <c r="BL36" i="96" s="1"/>
  <c r="AM11" i="96" s="1"/>
  <c r="BG54" i="104"/>
  <c r="AY54" i="104"/>
  <c r="BD41" i="96"/>
  <c r="AI7" i="96" s="1"/>
  <c r="BL32" i="94"/>
  <c r="AM7" i="94" s="1"/>
  <c r="AZ42" i="97"/>
  <c r="BH42" i="97"/>
  <c r="BL42" i="97" s="1"/>
  <c r="AN8" i="97" s="1"/>
  <c r="AZ50" i="99"/>
  <c r="BD50" i="99" s="1"/>
  <c r="AJ7" i="99" s="1"/>
  <c r="BH50" i="99"/>
  <c r="BL50" i="99" s="1"/>
  <c r="AO7" i="99" s="1"/>
  <c r="AZ53" i="99"/>
  <c r="BH53" i="99"/>
  <c r="AY33" i="105"/>
  <c r="BG33" i="105"/>
  <c r="BJ23" i="98"/>
  <c r="BB23" i="98"/>
  <c r="BJ27" i="98"/>
  <c r="BB27" i="98"/>
  <c r="AY31" i="1"/>
  <c r="BD31" i="1" s="1"/>
  <c r="AH6" i="1" s="1"/>
  <c r="BG31" i="1"/>
  <c r="BL31" i="1" s="1"/>
  <c r="AM6" i="1" s="1"/>
  <c r="BG34" i="1"/>
  <c r="BL34" i="1" s="1"/>
  <c r="AM9" i="1" s="1"/>
  <c r="AY34" i="1"/>
  <c r="BD34" i="1" s="1"/>
  <c r="AH9" i="1" s="1"/>
  <c r="BF22" i="93"/>
  <c r="AX22" i="93"/>
  <c r="BD22" i="93" s="1"/>
  <c r="AG6" i="93" s="1"/>
  <c r="BF36" i="104"/>
  <c r="BL36" i="104" s="1"/>
  <c r="AM11" i="104" s="1"/>
  <c r="AX36" i="104"/>
  <c r="BD36" i="104" s="1"/>
  <c r="AH11" i="104" s="1"/>
  <c r="BJ50" i="87"/>
  <c r="BB50" i="87"/>
  <c r="BJ52" i="87"/>
  <c r="BB52" i="87"/>
  <c r="AX31" i="7"/>
  <c r="BD31" i="7" s="1"/>
  <c r="AH6" i="7" s="1"/>
  <c r="BF31" i="7"/>
  <c r="AZ49" i="94"/>
  <c r="BH49" i="94"/>
  <c r="BI33" i="93"/>
  <c r="BA33" i="93"/>
  <c r="BI36" i="93"/>
  <c r="BA36" i="93"/>
  <c r="BF41" i="107"/>
  <c r="BL41" i="107" s="1"/>
  <c r="AN7" i="107" s="1"/>
  <c r="AX41" i="107"/>
  <c r="BD41" i="107" s="1"/>
  <c r="AI7" i="107" s="1"/>
  <c r="BF40" i="107"/>
  <c r="BL40" i="107" s="1"/>
  <c r="AN6" i="107" s="1"/>
  <c r="AX40" i="107"/>
  <c r="BD31" i="88"/>
  <c r="AH6" i="88" s="1"/>
  <c r="BH23" i="98"/>
  <c r="BL23" i="98" s="1"/>
  <c r="AL7" i="98" s="1"/>
  <c r="AZ23" i="98"/>
  <c r="BD23" i="98" s="1"/>
  <c r="AG7" i="98" s="1"/>
  <c r="BH25" i="98"/>
  <c r="BL25" i="98" s="1"/>
  <c r="AL9" i="98" s="1"/>
  <c r="AZ25" i="98"/>
  <c r="BD25" i="98" s="1"/>
  <c r="AG9" i="98" s="1"/>
  <c r="AY50" i="102"/>
  <c r="BD50" i="102" s="1"/>
  <c r="AJ7" i="102" s="1"/>
  <c r="BG50" i="102"/>
  <c r="BG35" i="93"/>
  <c r="AY35" i="93"/>
  <c r="BG45" i="88"/>
  <c r="BL45" i="88" s="1"/>
  <c r="AN11" i="88" s="1"/>
  <c r="AY45" i="88"/>
  <c r="BG42" i="88"/>
  <c r="AY42" i="88"/>
  <c r="BD42" i="88" s="1"/>
  <c r="AI8" i="88" s="1"/>
  <c r="BL27" i="103"/>
  <c r="AL11" i="103" s="1"/>
  <c r="BD49" i="91"/>
  <c r="AJ6" i="91" s="1"/>
  <c r="BB23" i="87"/>
  <c r="BJ23" i="87"/>
  <c r="BB24" i="87"/>
  <c r="BJ24" i="87"/>
  <c r="BL36" i="8"/>
  <c r="AM11" i="8" s="1"/>
  <c r="AY41" i="86"/>
  <c r="BG41" i="86"/>
  <c r="BF54" i="9"/>
  <c r="AX54" i="9"/>
  <c r="BD54" i="9" s="1"/>
  <c r="AJ11" i="9" s="1"/>
  <c r="AX49" i="9"/>
  <c r="BD49" i="9" s="1"/>
  <c r="AJ6" i="9" s="1"/>
  <c r="BF49" i="9"/>
  <c r="BH41" i="91"/>
  <c r="AZ41" i="91"/>
  <c r="BD41" i="91" s="1"/>
  <c r="AI7" i="91" s="1"/>
  <c r="AZ42" i="91"/>
  <c r="BD42" i="91" s="1"/>
  <c r="AI8" i="91" s="1"/>
  <c r="BH42" i="91"/>
  <c r="BL42" i="91" s="1"/>
  <c r="AN8" i="91" s="1"/>
  <c r="BD33" i="89"/>
  <c r="AH8" i="89" s="1"/>
  <c r="BL52" i="99"/>
  <c r="AO9" i="99" s="1"/>
  <c r="BF41" i="108"/>
  <c r="BL41" i="108" s="1"/>
  <c r="AN7" i="108" s="1"/>
  <c r="AX41" i="108"/>
  <c r="BF40" i="108"/>
  <c r="BL40" i="108" s="1"/>
  <c r="AN6" i="108" s="1"/>
  <c r="AX40" i="108"/>
  <c r="BD40" i="108" s="1"/>
  <c r="AI6" i="108" s="1"/>
  <c r="AZ34" i="98"/>
  <c r="BD34" i="98" s="1"/>
  <c r="AH9" i="98" s="1"/>
  <c r="BH34" i="98"/>
  <c r="BL34" i="98" s="1"/>
  <c r="AM9" i="98" s="1"/>
  <c r="AZ33" i="98"/>
  <c r="BD33" i="98" s="1"/>
  <c r="AH8" i="98" s="1"/>
  <c r="BH33" i="98"/>
  <c r="BL33" i="98" s="1"/>
  <c r="AM8" i="98" s="1"/>
  <c r="BD35" i="96"/>
  <c r="AH10" i="96" s="1"/>
  <c r="AY35" i="4"/>
  <c r="BG35" i="4"/>
  <c r="AZ52" i="9"/>
  <c r="BH52" i="9"/>
  <c r="AZ54" i="9"/>
  <c r="BH54" i="9"/>
  <c r="BB22" i="7"/>
  <c r="BJ22" i="7"/>
  <c r="BB27" i="7"/>
  <c r="BJ27" i="7"/>
  <c r="BD45" i="94"/>
  <c r="AI11" i="94" s="1"/>
  <c r="BG24" i="4"/>
  <c r="AY24" i="4"/>
  <c r="BF41" i="6"/>
  <c r="BL41" i="6" s="1"/>
  <c r="AN7" i="6" s="1"/>
  <c r="AX41" i="6"/>
  <c r="BD41" i="6" s="1"/>
  <c r="AI7" i="6" s="1"/>
  <c r="AX45" i="6"/>
  <c r="BD45" i="6" s="1"/>
  <c r="AI11" i="6" s="1"/>
  <c r="BF45" i="6"/>
  <c r="BL45" i="6" s="1"/>
  <c r="AN11" i="6" s="1"/>
  <c r="AY42" i="9"/>
  <c r="BG42" i="9"/>
  <c r="AY45" i="9"/>
  <c r="BG45" i="9"/>
  <c r="BF27" i="107"/>
  <c r="AX27" i="107"/>
  <c r="BD27" i="107" s="1"/>
  <c r="AG11" i="107" s="1"/>
  <c r="AX24" i="107"/>
  <c r="BF24" i="107"/>
  <c r="BL24" i="96"/>
  <c r="AL8" i="96" s="1"/>
  <c r="AY26" i="86"/>
  <c r="BG26" i="86"/>
  <c r="AZ22" i="91"/>
  <c r="BD22" i="91" s="1"/>
  <c r="AG6" i="91" s="1"/>
  <c r="BH22" i="91"/>
  <c r="BL22" i="91" s="1"/>
  <c r="AL6" i="91" s="1"/>
  <c r="BH24" i="91"/>
  <c r="AZ24" i="91"/>
  <c r="BL32" i="101"/>
  <c r="AM7" i="101" s="1"/>
  <c r="BH23" i="97"/>
  <c r="BL23" i="97" s="1"/>
  <c r="AL7" i="97" s="1"/>
  <c r="AZ23" i="97"/>
  <c r="BD23" i="97" s="1"/>
  <c r="AG7" i="97" s="1"/>
  <c r="BG51" i="4"/>
  <c r="AY51" i="4"/>
  <c r="BG36" i="106"/>
  <c r="AY36" i="106"/>
  <c r="AY42" i="100"/>
  <c r="BG42" i="100"/>
  <c r="BL51" i="89"/>
  <c r="AO8" i="89" s="1"/>
  <c r="BG54" i="101"/>
  <c r="BL54" i="101" s="1"/>
  <c r="AO11" i="101" s="1"/>
  <c r="AY54" i="101"/>
  <c r="BD54" i="101" s="1"/>
  <c r="AJ11" i="101" s="1"/>
  <c r="AY53" i="101"/>
  <c r="BD53" i="101" s="1"/>
  <c r="AJ10" i="101" s="1"/>
  <c r="BG53" i="101"/>
  <c r="BL53" i="101" s="1"/>
  <c r="AO10" i="101" s="1"/>
  <c r="BG44" i="87"/>
  <c r="AY44" i="87"/>
  <c r="AY53" i="88"/>
  <c r="BD53" i="88" s="1"/>
  <c r="AJ10" i="88" s="1"/>
  <c r="BG53" i="88"/>
  <c r="BL53" i="88" s="1"/>
  <c r="AO10" i="88" s="1"/>
  <c r="AZ49" i="107"/>
  <c r="BH49" i="107"/>
  <c r="AZ50" i="107"/>
  <c r="BH50" i="107"/>
  <c r="BG42" i="93"/>
  <c r="AY42" i="93"/>
  <c r="AZ43" i="89"/>
  <c r="BD43" i="89" s="1"/>
  <c r="AI9" i="89" s="1"/>
  <c r="BH43" i="89"/>
  <c r="BI51" i="100"/>
  <c r="BA51" i="100"/>
  <c r="BI53" i="100"/>
  <c r="BA53" i="100"/>
  <c r="BL49" i="94"/>
  <c r="AO6" i="94" s="1"/>
  <c r="BF53" i="86"/>
  <c r="BL53" i="86" s="1"/>
  <c r="AO10" i="86" s="1"/>
  <c r="AX53" i="86"/>
  <c r="BG33" i="9"/>
  <c r="AY33" i="9"/>
  <c r="AY36" i="9"/>
  <c r="BG36" i="9"/>
  <c r="BJ49" i="102"/>
  <c r="BB49" i="102"/>
  <c r="BB53" i="102"/>
  <c r="BJ53" i="102"/>
  <c r="BJ40" i="87"/>
  <c r="BB40" i="87"/>
  <c r="BH50" i="91"/>
  <c r="BL50" i="91" s="1"/>
  <c r="AO7" i="91" s="1"/>
  <c r="AZ50" i="91"/>
  <c r="BD50" i="91" s="1"/>
  <c r="AJ7" i="91" s="1"/>
  <c r="BF33" i="86"/>
  <c r="AX33" i="86"/>
  <c r="BD33" i="86" s="1"/>
  <c r="AH8" i="86" s="1"/>
  <c r="AX32" i="86"/>
  <c r="BD32" i="86" s="1"/>
  <c r="AH7" i="86" s="1"/>
  <c r="BF32" i="86"/>
  <c r="BF24" i="108"/>
  <c r="AX24" i="108"/>
  <c r="BD24" i="108" s="1"/>
  <c r="AG8" i="108" s="1"/>
  <c r="BA51" i="93"/>
  <c r="BI51" i="93"/>
  <c r="BD44" i="103"/>
  <c r="AI10" i="103" s="1"/>
  <c r="AX54" i="104"/>
  <c r="BD54" i="104" s="1"/>
  <c r="AJ11" i="104" s="1"/>
  <c r="BF54" i="104"/>
  <c r="BL54" i="104" s="1"/>
  <c r="AO11" i="104" s="1"/>
  <c r="BF49" i="104"/>
  <c r="BL49" i="104" s="1"/>
  <c r="AO6" i="104" s="1"/>
  <c r="AX49" i="104"/>
  <c r="BF23" i="100"/>
  <c r="AX23" i="100"/>
  <c r="BL35" i="8"/>
  <c r="AM10" i="8" s="1"/>
  <c r="BG34" i="5"/>
  <c r="AY34" i="5"/>
  <c r="BG35" i="5"/>
  <c r="AY35" i="5"/>
  <c r="AZ50" i="10"/>
  <c r="BH50" i="10"/>
  <c r="BH52" i="10"/>
  <c r="BL52" i="10" s="1"/>
  <c r="AO9" i="10" s="1"/>
  <c r="AZ52" i="10"/>
  <c r="BD52" i="10" s="1"/>
  <c r="AJ9" i="10" s="1"/>
  <c r="E118" i="75"/>
  <c r="B118" i="75"/>
  <c r="A96" i="48" s="1"/>
  <c r="C96" i="48" s="1"/>
  <c r="D118" i="75"/>
  <c r="B74" i="75"/>
  <c r="A75" i="48" s="1"/>
  <c r="C75" i="48" s="1"/>
  <c r="E74" i="75"/>
  <c r="D74" i="75"/>
  <c r="B86" i="48"/>
  <c r="D179" i="75"/>
  <c r="E179" i="75"/>
  <c r="B179" i="75"/>
  <c r="A233" i="48" s="1"/>
  <c r="C233" i="48" s="1"/>
  <c r="B32" i="48"/>
  <c r="D85" i="75"/>
  <c r="E85" i="75"/>
  <c r="B85" i="75"/>
  <c r="A119" i="48" s="1"/>
  <c r="C119" i="48" s="1"/>
  <c r="B27" i="48"/>
  <c r="B117" i="48"/>
  <c r="B85" i="48"/>
  <c r="L3" i="112"/>
  <c r="L2" i="112"/>
  <c r="F9" i="112" s="1"/>
  <c r="E141" i="75"/>
  <c r="B141" i="75"/>
  <c r="A164" i="48" s="1"/>
  <c r="C164" i="48" s="1"/>
  <c r="D141" i="75"/>
  <c r="B37" i="75"/>
  <c r="A40" i="48" s="1"/>
  <c r="C40" i="48" s="1"/>
  <c r="D37" i="75"/>
  <c r="E37" i="75"/>
  <c r="B64" i="48"/>
  <c r="D117" i="75"/>
  <c r="E117" i="75"/>
  <c r="B117" i="75"/>
  <c r="A100" i="48" s="1"/>
  <c r="C100" i="48" s="1"/>
  <c r="B182" i="48"/>
  <c r="E110" i="75"/>
  <c r="D110" i="75"/>
  <c r="B110" i="75"/>
  <c r="A128" i="48" s="1"/>
  <c r="C128" i="48" s="1"/>
  <c r="D143" i="75"/>
  <c r="E143" i="75"/>
  <c r="B143" i="75"/>
  <c r="A158" i="48" s="1"/>
  <c r="C158" i="48" s="1"/>
  <c r="B49" i="75"/>
  <c r="A114" i="48" s="1"/>
  <c r="C114" i="48" s="1"/>
  <c r="D49" i="75"/>
  <c r="E49" i="75"/>
  <c r="E72" i="75"/>
  <c r="D72" i="75"/>
  <c r="B72" i="75"/>
  <c r="A68" i="48" s="1"/>
  <c r="C68" i="48" s="1"/>
  <c r="B141" i="48"/>
  <c r="B41" i="48"/>
  <c r="B152" i="48"/>
  <c r="D78" i="75"/>
  <c r="E78" i="75"/>
  <c r="B78" i="75"/>
  <c r="A91" i="48" s="1"/>
  <c r="C91" i="48" s="1"/>
  <c r="B168" i="75"/>
  <c r="A186" i="48" s="1"/>
  <c r="C186" i="48" s="1"/>
  <c r="D168" i="75"/>
  <c r="E168" i="75"/>
  <c r="B52" i="75"/>
  <c r="A102" i="48" s="1"/>
  <c r="C102" i="48" s="1"/>
  <c r="D52" i="75"/>
  <c r="E52" i="75"/>
  <c r="B34" i="75"/>
  <c r="A47" i="48" s="1"/>
  <c r="C47" i="48" s="1"/>
  <c r="D34" i="75"/>
  <c r="E34" i="75"/>
  <c r="D116" i="75"/>
  <c r="E116" i="75"/>
  <c r="B116" i="75"/>
  <c r="A104" i="48" s="1"/>
  <c r="C104" i="48" s="1"/>
  <c r="B215" i="48"/>
  <c r="B190" i="75"/>
  <c r="A200" i="48" s="1"/>
  <c r="C200" i="48" s="1"/>
  <c r="D190" i="75"/>
  <c r="E190" i="75"/>
  <c r="B189" i="48"/>
  <c r="E185" i="75"/>
  <c r="D185" i="75"/>
  <c r="B185" i="75"/>
  <c r="A215" i="48" s="1"/>
  <c r="C215" i="48" s="1"/>
  <c r="B155" i="48"/>
  <c r="B184" i="48"/>
  <c r="B153" i="48"/>
  <c r="B179" i="48"/>
  <c r="E93" i="75"/>
  <c r="B93" i="75"/>
  <c r="A29" i="48" s="1"/>
  <c r="C29" i="48" s="1"/>
  <c r="D93" i="75"/>
  <c r="B18" i="75"/>
  <c r="A105" i="48" s="1"/>
  <c r="C105" i="48" s="1"/>
  <c r="D18" i="75"/>
  <c r="E18" i="75"/>
  <c r="B53" i="48"/>
  <c r="B174" i="48"/>
  <c r="E167" i="75"/>
  <c r="D167" i="75"/>
  <c r="B167" i="75"/>
  <c r="A188" i="48" s="1"/>
  <c r="C188" i="48" s="1"/>
  <c r="B160" i="48"/>
  <c r="E138" i="75"/>
  <c r="B138" i="75"/>
  <c r="A171" i="48" s="1"/>
  <c r="C171" i="48" s="1"/>
  <c r="D138" i="75"/>
  <c r="B143" i="48"/>
  <c r="B55" i="75"/>
  <c r="A90" i="48" s="1"/>
  <c r="C90" i="48" s="1"/>
  <c r="E55" i="75"/>
  <c r="D55" i="75"/>
  <c r="B157" i="48"/>
  <c r="D25" i="75"/>
  <c r="B25" i="75"/>
  <c r="A133" i="48" s="1"/>
  <c r="C133" i="48" s="1"/>
  <c r="E25" i="75"/>
  <c r="B165" i="48"/>
  <c r="D147" i="75"/>
  <c r="B147" i="75"/>
  <c r="A150" i="48" s="1"/>
  <c r="C150" i="48" s="1"/>
  <c r="E147" i="75"/>
  <c r="B40" i="48"/>
  <c r="B137" i="48"/>
  <c r="B78" i="48"/>
  <c r="D77" i="75"/>
  <c r="E77" i="75"/>
  <c r="B77" i="75"/>
  <c r="A87" i="48" s="1"/>
  <c r="C87" i="48" s="1"/>
  <c r="B66" i="48"/>
  <c r="B24" i="48"/>
  <c r="B113" i="75"/>
  <c r="A116" i="48" s="1"/>
  <c r="C116" i="48" s="1"/>
  <c r="E113" i="75"/>
  <c r="D113" i="75"/>
  <c r="D102" i="75"/>
  <c r="E102" i="75"/>
  <c r="B102" i="75"/>
  <c r="A38" i="48" s="1"/>
  <c r="C38" i="48" s="1"/>
  <c r="B77" i="48"/>
  <c r="E12" i="75"/>
  <c r="D12" i="75"/>
  <c r="B12" i="75"/>
  <c r="A81" i="48" s="1"/>
  <c r="C81" i="48" s="1"/>
  <c r="B16" i="75"/>
  <c r="A97" i="48" s="1"/>
  <c r="C97" i="48" s="1"/>
  <c r="D16" i="75"/>
  <c r="E16" i="75"/>
  <c r="B129" i="48"/>
  <c r="B42" i="48"/>
  <c r="D191" i="75"/>
  <c r="B191" i="75"/>
  <c r="A197" i="48" s="1"/>
  <c r="C197" i="48" s="1"/>
  <c r="E191" i="75"/>
  <c r="B54" i="48"/>
  <c r="B111" i="48"/>
  <c r="D53" i="75"/>
  <c r="E53" i="75"/>
  <c r="B53" i="75"/>
  <c r="A98" i="48" s="1"/>
  <c r="C98" i="48" s="1"/>
  <c r="B24" i="75"/>
  <c r="A129" i="48" s="1"/>
  <c r="C129" i="48" s="1"/>
  <c r="E24" i="75"/>
  <c r="D24" i="75"/>
  <c r="D97" i="75"/>
  <c r="B97" i="75"/>
  <c r="A45" i="48" s="1"/>
  <c r="C45" i="48" s="1"/>
  <c r="E97" i="75"/>
  <c r="B166" i="48"/>
  <c r="B209" i="48"/>
  <c r="E171" i="75"/>
  <c r="B171" i="75"/>
  <c r="A180" i="48" s="1"/>
  <c r="C180" i="48" s="1"/>
  <c r="D171" i="75"/>
  <c r="B10" i="48"/>
  <c r="B79" i="75"/>
  <c r="A95" i="48" s="1"/>
  <c r="C95" i="48" s="1"/>
  <c r="D79" i="75"/>
  <c r="E79" i="75"/>
  <c r="D125" i="75"/>
  <c r="B125" i="75"/>
  <c r="A69" i="48" s="1"/>
  <c r="C69" i="48" s="1"/>
  <c r="E125" i="75"/>
  <c r="B71" i="48"/>
  <c r="B34" i="48"/>
  <c r="B106" i="48"/>
  <c r="B193" i="75"/>
  <c r="A192" i="48" s="1"/>
  <c r="C192" i="48" s="1"/>
  <c r="D193" i="75"/>
  <c r="E193" i="75"/>
  <c r="E82" i="75"/>
  <c r="B82" i="75"/>
  <c r="A107" i="48" s="1"/>
  <c r="C107" i="48" s="1"/>
  <c r="D82" i="75"/>
  <c r="B28" i="48"/>
  <c r="B113" i="48"/>
  <c r="D162" i="75"/>
  <c r="B162" i="75"/>
  <c r="A151" i="48" s="1"/>
  <c r="C151" i="48" s="1"/>
  <c r="E162" i="75"/>
  <c r="D120" i="75"/>
  <c r="E120" i="75"/>
  <c r="B120" i="75"/>
  <c r="A88" i="48" s="1"/>
  <c r="C88" i="48" s="1"/>
  <c r="B57" i="48"/>
  <c r="D131" i="75"/>
  <c r="E131" i="75"/>
  <c r="B131" i="75"/>
  <c r="A26" i="48" s="1"/>
  <c r="C26" i="48" s="1"/>
  <c r="E83" i="75"/>
  <c r="D83" i="75"/>
  <c r="B83" i="75"/>
  <c r="A111" i="48" s="1"/>
  <c r="C111" i="48" s="1"/>
  <c r="B150" i="75"/>
  <c r="A159" i="48" s="1"/>
  <c r="C159" i="48" s="1"/>
  <c r="D150" i="75"/>
  <c r="E150" i="75"/>
  <c r="B130" i="48"/>
  <c r="B160" i="75"/>
  <c r="A157" i="48" s="1"/>
  <c r="C157" i="48" s="1"/>
  <c r="D160" i="75"/>
  <c r="E160" i="75"/>
  <c r="B116" i="48"/>
  <c r="B56" i="48"/>
  <c r="B11" i="75"/>
  <c r="A77" i="48" s="1"/>
  <c r="C77" i="48" s="1"/>
  <c r="D11" i="75"/>
  <c r="E11" i="75"/>
  <c r="B148" i="48"/>
  <c r="B19" i="75"/>
  <c r="A109" i="48" s="1"/>
  <c r="C109" i="48" s="1"/>
  <c r="E19" i="75"/>
  <c r="D19" i="75"/>
  <c r="D149" i="75"/>
  <c r="B149" i="75"/>
  <c r="A156" i="48" s="1"/>
  <c r="C156" i="48" s="1"/>
  <c r="E149" i="75"/>
  <c r="D136" i="75"/>
  <c r="B136" i="75"/>
  <c r="A70" i="48" s="1"/>
  <c r="C70" i="48" s="1"/>
  <c r="E136" i="75"/>
  <c r="D114" i="75"/>
  <c r="E114" i="75"/>
  <c r="B114" i="75"/>
  <c r="A112" i="48" s="1"/>
  <c r="C112" i="48" s="1"/>
  <c r="E186" i="75"/>
  <c r="B186" i="75"/>
  <c r="A212" i="48" s="1"/>
  <c r="C212" i="48" s="1"/>
  <c r="D186" i="75"/>
  <c r="B101" i="48"/>
  <c r="B88" i="48"/>
  <c r="B42" i="75"/>
  <c r="A142" i="48" s="1"/>
  <c r="C142" i="48" s="1"/>
  <c r="E42" i="75"/>
  <c r="D42" i="75"/>
  <c r="B79" i="48"/>
  <c r="E140" i="75"/>
  <c r="B140" i="75"/>
  <c r="A168" i="48" s="1"/>
  <c r="C168" i="48" s="1"/>
  <c r="D140" i="75"/>
  <c r="B167" i="48"/>
  <c r="B119" i="48"/>
  <c r="E65" i="75"/>
  <c r="D65" i="75"/>
  <c r="B65" i="75"/>
  <c r="A51" i="48" s="1"/>
  <c r="C51" i="48" s="1"/>
  <c r="D170" i="75"/>
  <c r="E170" i="75"/>
  <c r="B170" i="75"/>
  <c r="A182" i="48" s="1"/>
  <c r="C182" i="48" s="1"/>
  <c r="B151" i="48"/>
  <c r="D30" i="75"/>
  <c r="B30" i="75"/>
  <c r="A31" i="48" s="1"/>
  <c r="C31" i="48" s="1"/>
  <c r="E30" i="75"/>
  <c r="D32" i="75"/>
  <c r="B32" i="75"/>
  <c r="A39" i="48" s="1"/>
  <c r="C39" i="48" s="1"/>
  <c r="E32" i="75"/>
  <c r="E50" i="75"/>
  <c r="B50" i="75"/>
  <c r="A110" i="48" s="1"/>
  <c r="C110" i="48" s="1"/>
  <c r="D50" i="75"/>
  <c r="B102" i="48"/>
  <c r="E166" i="75"/>
  <c r="D166" i="75"/>
  <c r="B166" i="75"/>
  <c r="A187" i="48" s="1"/>
  <c r="C187" i="48" s="1"/>
  <c r="D45" i="75"/>
  <c r="B45" i="75"/>
  <c r="A130" i="48" s="1"/>
  <c r="C130" i="48" s="1"/>
  <c r="E45" i="75"/>
  <c r="D182" i="75"/>
  <c r="E182" i="75"/>
  <c r="B182" i="75"/>
  <c r="A224" i="48" s="1"/>
  <c r="C224" i="48" s="1"/>
  <c r="B82" i="48"/>
  <c r="B90" i="75"/>
  <c r="A139" i="48" s="1"/>
  <c r="C139" i="48" s="1"/>
  <c r="E90" i="75"/>
  <c r="D90" i="75"/>
  <c r="E165" i="75"/>
  <c r="D165" i="75"/>
  <c r="B165" i="75"/>
  <c r="A185" i="48" s="1"/>
  <c r="C185" i="48" s="1"/>
  <c r="B197" i="48"/>
  <c r="E184" i="75"/>
  <c r="D184" i="75"/>
  <c r="B184" i="75"/>
  <c r="A218" i="48" s="1"/>
  <c r="C218" i="48" s="1"/>
  <c r="E142" i="75"/>
  <c r="D142" i="75"/>
  <c r="B142" i="75"/>
  <c r="A161" i="48" s="1"/>
  <c r="C161" i="48" s="1"/>
  <c r="B221" i="48"/>
  <c r="B158" i="48"/>
  <c r="B31" i="48"/>
  <c r="E169" i="75"/>
  <c r="B169" i="75"/>
  <c r="A184" i="48" s="1"/>
  <c r="C184" i="48" s="1"/>
  <c r="D169" i="75"/>
  <c r="E132" i="75"/>
  <c r="D132" i="75"/>
  <c r="B132" i="75"/>
  <c r="A54" i="48" s="1"/>
  <c r="C54" i="48" s="1"/>
  <c r="B110" i="48"/>
  <c r="B177" i="75"/>
  <c r="A190" i="48" s="1"/>
  <c r="C190" i="48" s="1"/>
  <c r="E177" i="75"/>
  <c r="D177" i="75"/>
  <c r="B39" i="75"/>
  <c r="A32" i="48" s="1"/>
  <c r="C32" i="48" s="1"/>
  <c r="D39" i="75"/>
  <c r="E39" i="75"/>
  <c r="Q2" i="75"/>
  <c r="R2" i="75" s="1"/>
  <c r="S2" i="75" s="1"/>
  <c r="AC2" i="75"/>
  <c r="AD2" i="75" s="1"/>
  <c r="T2" i="75"/>
  <c r="AF2" i="75"/>
  <c r="AG2" i="75" s="1"/>
  <c r="W2" i="75"/>
  <c r="X2" i="75" s="1"/>
  <c r="Z2" i="75"/>
  <c r="AA2" i="75" s="1"/>
  <c r="U2" i="75"/>
  <c r="B118" i="48"/>
  <c r="E43" i="75"/>
  <c r="B43" i="75"/>
  <c r="A138" i="48" s="1"/>
  <c r="C138" i="48" s="1"/>
  <c r="D43" i="75"/>
  <c r="E108" i="75"/>
  <c r="D108" i="75"/>
  <c r="B108" i="75"/>
  <c r="A136" i="48" s="1"/>
  <c r="C136" i="48" s="1"/>
  <c r="B153" i="75"/>
  <c r="A169" i="48" s="1"/>
  <c r="C169" i="48" s="1"/>
  <c r="D153" i="75"/>
  <c r="E153" i="75"/>
  <c r="B88" i="75"/>
  <c r="A131" i="48" s="1"/>
  <c r="C131" i="48" s="1"/>
  <c r="E88" i="75"/>
  <c r="D88" i="75"/>
  <c r="B59" i="75"/>
  <c r="A74" i="48" s="1"/>
  <c r="C74" i="48" s="1"/>
  <c r="E59" i="75"/>
  <c r="D59" i="75"/>
  <c r="D36" i="75"/>
  <c r="B36" i="75"/>
  <c r="A44" i="48" s="1"/>
  <c r="C44" i="48" s="1"/>
  <c r="E36" i="75"/>
  <c r="B134" i="75"/>
  <c r="A62" i="48" s="1"/>
  <c r="C62" i="48" s="1"/>
  <c r="D134" i="75"/>
  <c r="E134" i="75"/>
  <c r="B80" i="48"/>
  <c r="B185" i="48"/>
  <c r="D112" i="75"/>
  <c r="B112" i="75"/>
  <c r="A120" i="48" s="1"/>
  <c r="C120" i="48" s="1"/>
  <c r="E112" i="75"/>
  <c r="B73" i="75"/>
  <c r="A72" i="48" s="1"/>
  <c r="C72" i="48" s="1"/>
  <c r="E73" i="75"/>
  <c r="D73" i="75"/>
  <c r="B126" i="48"/>
  <c r="B180" i="48"/>
  <c r="B144" i="48"/>
  <c r="D7" i="111"/>
  <c r="D5" i="111"/>
  <c r="D4" i="111"/>
  <c r="D8" i="111"/>
  <c r="D6" i="111"/>
  <c r="D20" i="75"/>
  <c r="B20" i="75"/>
  <c r="A113" i="48" s="1"/>
  <c r="C113" i="48" s="1"/>
  <c r="E20" i="75"/>
  <c r="E163" i="75"/>
  <c r="B163" i="75"/>
  <c r="A181" i="48" s="1"/>
  <c r="C181" i="48" s="1"/>
  <c r="D163" i="75"/>
  <c r="D194" i="75"/>
  <c r="B194" i="75"/>
  <c r="A191" i="48" s="1"/>
  <c r="C191" i="48" s="1"/>
  <c r="E194" i="75"/>
  <c r="B26" i="48"/>
  <c r="B69" i="48"/>
  <c r="B162" i="48"/>
  <c r="E124" i="75"/>
  <c r="D124" i="75"/>
  <c r="B124" i="75"/>
  <c r="A73" i="48" s="1"/>
  <c r="C73" i="48" s="1"/>
  <c r="B61" i="75"/>
  <c r="A67" i="48" s="1"/>
  <c r="C67" i="48" s="1"/>
  <c r="D61" i="75"/>
  <c r="E61" i="75"/>
  <c r="D15" i="75"/>
  <c r="E15" i="75"/>
  <c r="B15" i="75"/>
  <c r="A93" i="48" s="1"/>
  <c r="C93" i="48" s="1"/>
  <c r="E126" i="75"/>
  <c r="B126" i="75"/>
  <c r="A65" i="48" s="1"/>
  <c r="C65" i="48" s="1"/>
  <c r="D126" i="75"/>
  <c r="D115" i="75"/>
  <c r="E115" i="75"/>
  <c r="B115" i="75"/>
  <c r="A108" i="48" s="1"/>
  <c r="C108" i="48" s="1"/>
  <c r="D23" i="75"/>
  <c r="B23" i="75"/>
  <c r="A125" i="48" s="1"/>
  <c r="C125" i="48" s="1"/>
  <c r="E23" i="75"/>
  <c r="B142" i="48"/>
  <c r="B56" i="75"/>
  <c r="A86" i="48" s="1"/>
  <c r="C86" i="48" s="1"/>
  <c r="D56" i="75"/>
  <c r="E56" i="75"/>
  <c r="D87" i="75"/>
  <c r="B87" i="75"/>
  <c r="A127" i="48" s="1"/>
  <c r="C127" i="48" s="1"/>
  <c r="E87" i="75"/>
  <c r="B70" i="48"/>
  <c r="E111" i="75"/>
  <c r="D111" i="75"/>
  <c r="B111" i="75"/>
  <c r="A124" i="48" s="1"/>
  <c r="C124" i="48" s="1"/>
  <c r="E17" i="75"/>
  <c r="D17" i="75"/>
  <c r="B17" i="75"/>
  <c r="A101" i="48" s="1"/>
  <c r="C101" i="48" s="1"/>
  <c r="B9" i="48"/>
  <c r="D158" i="75"/>
  <c r="B158" i="75"/>
  <c r="A163" i="48" s="1"/>
  <c r="C163" i="48" s="1"/>
  <c r="E158" i="75"/>
  <c r="B138" i="48"/>
  <c r="B52" i="48"/>
  <c r="B92" i="48"/>
  <c r="B148" i="75"/>
  <c r="A153" i="48" s="1"/>
  <c r="C153" i="48" s="1"/>
  <c r="E148" i="75"/>
  <c r="D148" i="75"/>
  <c r="B37" i="48"/>
  <c r="B14" i="75"/>
  <c r="A89" i="48" s="1"/>
  <c r="C89" i="48" s="1"/>
  <c r="E14" i="75"/>
  <c r="D14" i="75"/>
  <c r="B36" i="48"/>
  <c r="B192" i="75"/>
  <c r="A195" i="48" s="1"/>
  <c r="C195" i="48" s="1"/>
  <c r="D192" i="75"/>
  <c r="E192" i="75"/>
  <c r="B6" i="48"/>
  <c r="E144" i="75"/>
  <c r="B144" i="75"/>
  <c r="A155" i="48" s="1"/>
  <c r="C155" i="48" s="1"/>
  <c r="D144" i="75"/>
  <c r="B99" i="48"/>
  <c r="B4" i="48"/>
  <c r="B76" i="48"/>
  <c r="B146" i="48"/>
  <c r="B122" i="48"/>
  <c r="E67" i="75"/>
  <c r="D67" i="75"/>
  <c r="B67" i="75"/>
  <c r="A24" i="48" s="1"/>
  <c r="C24" i="48" s="1"/>
  <c r="B200" i="48"/>
  <c r="E69" i="75"/>
  <c r="B69" i="75"/>
  <c r="A56" i="48" s="1"/>
  <c r="C56" i="48" s="1"/>
  <c r="D69" i="75"/>
  <c r="F235" i="112"/>
  <c r="J94" i="112"/>
  <c r="J65" i="112"/>
  <c r="F223" i="112"/>
  <c r="F128" i="112"/>
  <c r="F163" i="112"/>
  <c r="J172" i="112"/>
  <c r="F85" i="112"/>
  <c r="F213" i="112"/>
  <c r="J60" i="112"/>
  <c r="F132" i="112"/>
  <c r="J226" i="112"/>
  <c r="J173" i="112"/>
  <c r="J200" i="112"/>
  <c r="F66" i="112"/>
  <c r="F42" i="112"/>
  <c r="J236" i="112"/>
  <c r="F209" i="112"/>
  <c r="F191" i="112"/>
  <c r="F159" i="112"/>
  <c r="F118" i="112"/>
  <c r="F43" i="112"/>
  <c r="F36" i="112"/>
  <c r="J134" i="112"/>
  <c r="J133" i="112"/>
  <c r="F107" i="112"/>
  <c r="F238" i="112"/>
  <c r="F253" i="112"/>
  <c r="J48" i="112"/>
  <c r="J99" i="112"/>
  <c r="F232" i="112"/>
  <c r="F86" i="112"/>
  <c r="J67" i="112"/>
  <c r="J258" i="112"/>
  <c r="F173" i="112"/>
  <c r="J255" i="112"/>
  <c r="J85" i="112"/>
  <c r="J38" i="112"/>
  <c r="J219" i="112"/>
  <c r="F147" i="112"/>
  <c r="F18" i="112"/>
  <c r="J230" i="112"/>
  <c r="J246" i="112"/>
  <c r="F162" i="112"/>
  <c r="J225" i="112"/>
  <c r="F256" i="112"/>
  <c r="J49" i="112"/>
  <c r="J28" i="112"/>
  <c r="F113" i="112"/>
  <c r="F247" i="112"/>
  <c r="J87" i="112"/>
  <c r="F53" i="112"/>
  <c r="J112" i="112"/>
  <c r="J221" i="112"/>
  <c r="F181" i="112"/>
  <c r="F115" i="112"/>
  <c r="F74" i="112"/>
  <c r="F60" i="112"/>
  <c r="F109" i="112"/>
  <c r="J34" i="112"/>
  <c r="F200" i="112"/>
  <c r="F184" i="112"/>
  <c r="J71" i="112"/>
  <c r="J159" i="112"/>
  <c r="F82" i="112"/>
  <c r="J171" i="112"/>
  <c r="F195" i="112"/>
  <c r="F80" i="112"/>
  <c r="F178" i="112"/>
  <c r="J178" i="112"/>
  <c r="F69" i="112"/>
  <c r="F97" i="112"/>
  <c r="J55" i="112"/>
  <c r="J44" i="112"/>
  <c r="J146" i="112"/>
  <c r="F216" i="112"/>
  <c r="J4" i="112"/>
  <c r="F221" i="112"/>
  <c r="J101" i="112"/>
  <c r="J64" i="112"/>
  <c r="J184" i="112"/>
  <c r="J155" i="112"/>
  <c r="J36" i="112"/>
  <c r="F233" i="112"/>
  <c r="F123" i="112"/>
  <c r="F151" i="112"/>
  <c r="F175" i="112"/>
  <c r="J25" i="112"/>
  <c r="J254" i="112"/>
  <c r="F259" i="112"/>
  <c r="J107" i="112"/>
  <c r="J256" i="112"/>
  <c r="F95" i="112"/>
  <c r="F252" i="112"/>
  <c r="F61" i="112"/>
  <c r="F27" i="112"/>
  <c r="F89" i="112"/>
  <c r="J96" i="112"/>
  <c r="F248" i="112"/>
  <c r="J188" i="112"/>
  <c r="J234" i="112"/>
  <c r="F91" i="112"/>
  <c r="F49" i="112"/>
  <c r="J235" i="112"/>
  <c r="F76" i="112"/>
  <c r="J23" i="112"/>
  <c r="J253" i="112"/>
  <c r="J204" i="112"/>
  <c r="J59" i="112"/>
  <c r="J195" i="112"/>
  <c r="F234" i="112"/>
  <c r="F212" i="112"/>
  <c r="J156" i="112"/>
  <c r="J18" i="112"/>
  <c r="F136" i="112"/>
  <c r="F14" i="112"/>
  <c r="J86" i="112"/>
  <c r="J9" i="112"/>
  <c r="F148" i="112"/>
  <c r="F205" i="112"/>
  <c r="J241" i="112"/>
  <c r="J237" i="112"/>
  <c r="J194" i="112"/>
  <c r="F105" i="112"/>
  <c r="J249" i="112"/>
  <c r="J257" i="112"/>
  <c r="F189" i="112"/>
  <c r="J7" i="112"/>
  <c r="F245" i="112"/>
  <c r="J12" i="112"/>
  <c r="F239" i="112"/>
  <c r="F158" i="112"/>
  <c r="J259" i="112"/>
  <c r="J45" i="112"/>
  <c r="F126" i="112"/>
  <c r="F20" i="112"/>
  <c r="F156" i="112"/>
  <c r="F59" i="112"/>
  <c r="F93" i="112"/>
  <c r="F152" i="112"/>
  <c r="J158" i="112"/>
  <c r="F94" i="112"/>
  <c r="F179" i="112"/>
  <c r="F88" i="112"/>
  <c r="J30" i="112"/>
  <c r="J51" i="112"/>
  <c r="F176" i="112"/>
  <c r="F56" i="112"/>
  <c r="J214" i="112"/>
  <c r="J29" i="112"/>
  <c r="F183" i="112"/>
  <c r="J42" i="112"/>
  <c r="J170" i="112"/>
  <c r="F124" i="112"/>
  <c r="F92" i="112"/>
  <c r="J228" i="112"/>
  <c r="J215" i="112"/>
  <c r="F131" i="112"/>
  <c r="F121" i="112"/>
  <c r="J50" i="112"/>
  <c r="J100" i="112"/>
  <c r="F160" i="112"/>
  <c r="F169" i="112"/>
  <c r="F114" i="112"/>
  <c r="F32" i="112"/>
  <c r="F67" i="112"/>
  <c r="J161" i="112"/>
  <c r="F150" i="112"/>
  <c r="F120" i="112"/>
  <c r="J98" i="112"/>
  <c r="F146" i="112"/>
  <c r="F228" i="112"/>
  <c r="J136" i="112"/>
  <c r="J169" i="112"/>
  <c r="F203" i="112"/>
  <c r="J70" i="112"/>
  <c r="J233" i="112"/>
  <c r="F104" i="112"/>
  <c r="J242" i="112"/>
  <c r="J250" i="112"/>
  <c r="F65" i="112"/>
  <c r="J27" i="112"/>
  <c r="F44" i="112"/>
  <c r="F117" i="112"/>
  <c r="F13" i="112"/>
  <c r="F48" i="112"/>
  <c r="F38" i="112"/>
  <c r="J73" i="112"/>
  <c r="J147" i="112"/>
  <c r="J21" i="112"/>
  <c r="J193" i="112"/>
  <c r="J116" i="112"/>
  <c r="F77" i="112"/>
  <c r="J102" i="112"/>
  <c r="F174" i="112"/>
  <c r="F142" i="112"/>
  <c r="J192" i="112"/>
  <c r="F45" i="112"/>
  <c r="F129" i="112"/>
  <c r="J185" i="112"/>
  <c r="J90" i="112"/>
  <c r="F194" i="112"/>
  <c r="J135" i="112"/>
  <c r="J53" i="112"/>
  <c r="J13" i="112"/>
  <c r="F75" i="112"/>
  <c r="F50" i="112"/>
  <c r="J223" i="112"/>
  <c r="J210" i="112"/>
  <c r="F244" i="112"/>
  <c r="J207" i="112"/>
  <c r="J58" i="112"/>
  <c r="F243" i="112"/>
  <c r="J139" i="112"/>
  <c r="J205" i="112"/>
  <c r="F111" i="112"/>
  <c r="F83" i="112"/>
  <c r="F29" i="112"/>
  <c r="J142" i="112"/>
  <c r="J81" i="112"/>
  <c r="F250" i="112"/>
  <c r="J32" i="112"/>
  <c r="J46" i="112"/>
  <c r="J141" i="112"/>
  <c r="F161" i="112"/>
  <c r="J110" i="112"/>
  <c r="F15" i="112"/>
  <c r="F24" i="112"/>
  <c r="J89" i="112"/>
  <c r="J82" i="112"/>
  <c r="F139" i="112"/>
  <c r="F103" i="112"/>
  <c r="J57" i="112"/>
  <c r="J251" i="112"/>
  <c r="F257" i="112"/>
  <c r="J239" i="112"/>
  <c r="J131" i="112"/>
  <c r="F134" i="112"/>
  <c r="F52" i="112"/>
  <c r="J61" i="112"/>
  <c r="J126" i="112"/>
  <c r="J121" i="112"/>
  <c r="J37" i="112"/>
  <c r="F241" i="112"/>
  <c r="J11" i="112"/>
  <c r="J252" i="112"/>
  <c r="J203" i="112"/>
  <c r="F98" i="112"/>
  <c r="F23" i="112"/>
  <c r="J154" i="112"/>
  <c r="J24" i="112"/>
  <c r="J138" i="112"/>
  <c r="F215" i="112"/>
  <c r="F99" i="112"/>
  <c r="F202" i="112"/>
  <c r="F68" i="112"/>
  <c r="J111" i="112"/>
  <c r="F197" i="112"/>
  <c r="J164" i="112"/>
  <c r="J20" i="112"/>
  <c r="F164" i="112"/>
  <c r="J14" i="112"/>
  <c r="J108" i="112"/>
  <c r="F153" i="112"/>
  <c r="F187" i="112"/>
  <c r="F21" i="112"/>
  <c r="J196" i="112"/>
  <c r="F170" i="112"/>
  <c r="J97" i="112"/>
  <c r="F133" i="112"/>
  <c r="F185" i="112"/>
  <c r="F72" i="112"/>
  <c r="F62" i="112"/>
  <c r="J83" i="112"/>
  <c r="J31" i="112"/>
  <c r="J149" i="112"/>
  <c r="F224" i="112"/>
  <c r="J213" i="112"/>
  <c r="F110" i="112"/>
  <c r="F254" i="112"/>
  <c r="F84" i="112"/>
  <c r="F19" i="112"/>
  <c r="J39" i="112"/>
  <c r="F218" i="112"/>
  <c r="F11" i="112"/>
  <c r="F190" i="112"/>
  <c r="F237" i="112"/>
  <c r="F31" i="112"/>
  <c r="J218" i="112"/>
  <c r="J190" i="112"/>
  <c r="J113" i="112"/>
  <c r="F28" i="112"/>
  <c r="F119" i="112"/>
  <c r="J132" i="112"/>
  <c r="F149" i="112"/>
  <c r="J76" i="112"/>
  <c r="F167" i="112"/>
  <c r="J181" i="112"/>
  <c r="J176" i="112"/>
  <c r="J17" i="112"/>
  <c r="J245" i="112"/>
  <c r="F251" i="112"/>
  <c r="J56" i="112"/>
  <c r="J84" i="112"/>
  <c r="F246" i="112"/>
  <c r="F196" i="112"/>
  <c r="J40" i="112"/>
  <c r="F258" i="112"/>
  <c r="F249" i="112"/>
  <c r="F46" i="112"/>
  <c r="F127" i="112"/>
  <c r="F47" i="112"/>
  <c r="J95" i="112"/>
  <c r="J220" i="112"/>
  <c r="F165" i="112"/>
  <c r="F39" i="112"/>
  <c r="F171" i="112"/>
  <c r="J175" i="112"/>
  <c r="F211" i="112"/>
  <c r="J224" i="112"/>
  <c r="J16" i="112"/>
  <c r="J72" i="112"/>
  <c r="J166" i="112"/>
  <c r="J167" i="112"/>
  <c r="F41" i="112"/>
  <c r="F214" i="112"/>
  <c r="J93" i="112"/>
  <c r="J211" i="112"/>
  <c r="F180" i="112"/>
  <c r="J75" i="112"/>
  <c r="J62" i="112"/>
  <c r="J174" i="112"/>
  <c r="J212" i="112"/>
  <c r="J157" i="112"/>
  <c r="J151" i="112"/>
  <c r="J186" i="112"/>
  <c r="F33" i="112"/>
  <c r="J15" i="112"/>
  <c r="J88" i="112"/>
  <c r="F17" i="112"/>
  <c r="J208" i="112"/>
  <c r="J54" i="112"/>
  <c r="J152" i="112"/>
  <c r="F106" i="112"/>
  <c r="J6" i="112"/>
  <c r="J115" i="112"/>
  <c r="F236" i="112"/>
  <c r="J41" i="112"/>
  <c r="J105" i="112"/>
  <c r="J232" i="112"/>
  <c r="J8" i="112"/>
  <c r="J66" i="112"/>
  <c r="F208" i="112"/>
  <c r="F4" i="112"/>
  <c r="F135" i="112"/>
  <c r="F30" i="112"/>
  <c r="F220" i="112"/>
  <c r="F79" i="112"/>
  <c r="J43" i="112"/>
  <c r="F145" i="112"/>
  <c r="F25" i="112"/>
  <c r="F57" i="112"/>
  <c r="J216" i="112"/>
  <c r="F168" i="112"/>
  <c r="F58" i="112"/>
  <c r="J22" i="112"/>
  <c r="J80" i="112"/>
  <c r="F229" i="112"/>
  <c r="F112" i="112"/>
  <c r="F207" i="112"/>
  <c r="J91" i="112"/>
  <c r="J104" i="112"/>
  <c r="F138" i="112"/>
  <c r="J137" i="112"/>
  <c r="J129" i="112"/>
  <c r="F125" i="112"/>
  <c r="J168" i="112"/>
  <c r="J238" i="112"/>
  <c r="F90" i="112"/>
  <c r="J231" i="112"/>
  <c r="J63" i="112"/>
  <c r="F140" i="112"/>
  <c r="J127" i="112"/>
  <c r="F206" i="112"/>
  <c r="F100" i="112"/>
  <c r="F157" i="112"/>
  <c r="F40" i="112"/>
  <c r="J189" i="112"/>
  <c r="F154" i="112"/>
  <c r="J143" i="112"/>
  <c r="J128" i="112"/>
  <c r="F182" i="112"/>
  <c r="J69" i="112"/>
  <c r="J206" i="112"/>
  <c r="J201" i="112"/>
  <c r="F199" i="112"/>
  <c r="F26" i="112"/>
  <c r="J79" i="112"/>
  <c r="J222" i="112"/>
  <c r="F96" i="112"/>
  <c r="F242" i="112"/>
  <c r="J35" i="112"/>
  <c r="J119" i="112"/>
  <c r="F101" i="112"/>
  <c r="J187" i="112"/>
  <c r="J217" i="112"/>
  <c r="F198" i="112"/>
  <c r="F71" i="112"/>
  <c r="J74" i="112"/>
  <c r="F210" i="112"/>
  <c r="J162" i="112"/>
  <c r="F219" i="112"/>
  <c r="J243" i="112"/>
  <c r="J26" i="112"/>
  <c r="J229" i="112"/>
  <c r="J122" i="112"/>
  <c r="J145" i="112"/>
  <c r="J227" i="112"/>
  <c r="J247" i="112"/>
  <c r="J183" i="112"/>
  <c r="F201" i="112"/>
  <c r="F141" i="112"/>
  <c r="J160" i="112"/>
  <c r="J240" i="112"/>
  <c r="F102" i="112"/>
  <c r="J5" i="112"/>
  <c r="J117" i="112"/>
  <c r="J114" i="112"/>
  <c r="J103" i="112"/>
  <c r="J109" i="112"/>
  <c r="J148" i="112"/>
  <c r="J209" i="112"/>
  <c r="F37" i="112"/>
  <c r="F240" i="112"/>
  <c r="J177" i="112"/>
  <c r="F16" i="112"/>
  <c r="J124" i="112"/>
  <c r="J244" i="112"/>
  <c r="F34" i="112"/>
  <c r="J123" i="112"/>
  <c r="J33" i="112"/>
  <c r="J198" i="112"/>
  <c r="F12" i="112"/>
  <c r="J150" i="112"/>
  <c r="J106" i="112"/>
  <c r="F227" i="112"/>
  <c r="J68" i="112"/>
  <c r="F78" i="112"/>
  <c r="F63" i="112"/>
  <c r="F193" i="112"/>
  <c r="F22" i="112"/>
  <c r="J130" i="112"/>
  <c r="F116" i="112"/>
  <c r="J140" i="112"/>
  <c r="J248" i="112"/>
  <c r="F87" i="112"/>
  <c r="J77" i="112"/>
  <c r="F166" i="112"/>
  <c r="J199" i="112"/>
  <c r="F172" i="112"/>
  <c r="J182" i="112"/>
  <c r="J165" i="112"/>
  <c r="F108" i="112"/>
  <c r="F137" i="112"/>
  <c r="F192" i="112"/>
  <c r="F177" i="112"/>
  <c r="F226" i="112"/>
  <c r="F130" i="112"/>
  <c r="J19" i="112"/>
  <c r="F144" i="112"/>
  <c r="F35" i="112"/>
  <c r="F225" i="112"/>
  <c r="J47" i="112"/>
  <c r="F64" i="112"/>
  <c r="F73" i="112"/>
  <c r="F230" i="112"/>
  <c r="F143" i="112"/>
  <c r="F81" i="112"/>
  <c r="J153" i="112"/>
  <c r="F186" i="112"/>
  <c r="F155" i="112"/>
  <c r="J144" i="112"/>
  <c r="J163" i="112"/>
  <c r="F54" i="112"/>
  <c r="J197" i="112"/>
  <c r="F122" i="112"/>
  <c r="F188" i="112"/>
  <c r="F231" i="112"/>
  <c r="F222" i="112"/>
  <c r="J78" i="112"/>
  <c r="F204" i="112"/>
  <c r="J10" i="112"/>
  <c r="J179" i="112"/>
  <c r="J125" i="112"/>
  <c r="F217" i="112"/>
  <c r="J52" i="112"/>
  <c r="J92" i="112"/>
  <c r="F70" i="112"/>
  <c r="F51" i="112"/>
  <c r="J202" i="112"/>
  <c r="F55" i="112"/>
  <c r="F255" i="112"/>
  <c r="J120" i="112"/>
  <c r="J191" i="112"/>
  <c r="J180" i="112"/>
  <c r="J118" i="112"/>
  <c r="B7" i="48"/>
  <c r="E176" i="75"/>
  <c r="D176" i="75"/>
  <c r="B176" i="75"/>
  <c r="A175" i="48" s="1"/>
  <c r="C175" i="48" s="1"/>
  <c r="B218" i="48"/>
  <c r="B195" i="48"/>
  <c r="B171" i="48"/>
  <c r="B206" i="48"/>
  <c r="B107" i="48"/>
  <c r="B96" i="75"/>
  <c r="A41" i="48" s="1"/>
  <c r="C41" i="48" s="1"/>
  <c r="E96" i="75"/>
  <c r="D96" i="75"/>
  <c r="B60" i="48"/>
  <c r="B47" i="48"/>
  <c r="B203" i="48"/>
  <c r="B135" i="48"/>
  <c r="D92" i="75"/>
  <c r="B92" i="75"/>
  <c r="A147" i="48" s="1"/>
  <c r="C147" i="48" s="1"/>
  <c r="E92" i="75"/>
  <c r="D22" i="75"/>
  <c r="E22" i="75"/>
  <c r="B22" i="75"/>
  <c r="A121" i="48" s="1"/>
  <c r="C121" i="48" s="1"/>
  <c r="D51" i="75"/>
  <c r="E51" i="75"/>
  <c r="B51" i="75"/>
  <c r="A106" i="48" s="1"/>
  <c r="C106" i="48" s="1"/>
  <c r="B26" i="75"/>
  <c r="A137" i="48" s="1"/>
  <c r="C137" i="48" s="1"/>
  <c r="E26" i="75"/>
  <c r="D26" i="75"/>
  <c r="D84" i="75"/>
  <c r="B84" i="75"/>
  <c r="A115" i="48" s="1"/>
  <c r="C115" i="48" s="1"/>
  <c r="E84" i="75"/>
  <c r="B58" i="48"/>
  <c r="E62" i="75"/>
  <c r="D62" i="75"/>
  <c r="B62" i="75"/>
  <c r="A63" i="48" s="1"/>
  <c r="C63" i="48" s="1"/>
  <c r="D161" i="75"/>
  <c r="B161" i="75"/>
  <c r="A154" i="48" s="1"/>
  <c r="C154" i="48" s="1"/>
  <c r="E161" i="75"/>
  <c r="E123" i="75"/>
  <c r="B123" i="75"/>
  <c r="A76" i="48" s="1"/>
  <c r="C76" i="48" s="1"/>
  <c r="D123" i="75"/>
  <c r="B73" i="48"/>
  <c r="B128" i="48"/>
  <c r="E27" i="75"/>
  <c r="B27" i="75"/>
  <c r="A141" i="48" s="1"/>
  <c r="C141" i="48" s="1"/>
  <c r="D27" i="75"/>
  <c r="E64" i="75"/>
  <c r="D64" i="75"/>
  <c r="B64" i="75"/>
  <c r="A55" i="48" s="1"/>
  <c r="C55" i="48" s="1"/>
  <c r="B91" i="75"/>
  <c r="A143" i="48" s="1"/>
  <c r="C143" i="48" s="1"/>
  <c r="D91" i="75"/>
  <c r="E91" i="75"/>
  <c r="E181" i="75"/>
  <c r="B181" i="75"/>
  <c r="A227" i="48" s="1"/>
  <c r="C227" i="48" s="1"/>
  <c r="D181" i="75"/>
  <c r="E129" i="75"/>
  <c r="B129" i="75"/>
  <c r="A53" i="48" s="1"/>
  <c r="C53" i="48" s="1"/>
  <c r="D129" i="75"/>
  <c r="B8" i="48"/>
  <c r="B112" i="48"/>
  <c r="B72" i="48"/>
  <c r="B75" i="48"/>
  <c r="E164" i="75"/>
  <c r="B164" i="75"/>
  <c r="A183" i="48" s="1"/>
  <c r="C183" i="48" s="1"/>
  <c r="D164" i="75"/>
  <c r="B154" i="48"/>
  <c r="D100" i="75"/>
  <c r="B100" i="75"/>
  <c r="A46" i="48" s="1"/>
  <c r="C46" i="48" s="1"/>
  <c r="E100" i="75"/>
  <c r="B145" i="75"/>
  <c r="A152" i="48" s="1"/>
  <c r="C152" i="48" s="1"/>
  <c r="D145" i="75"/>
  <c r="E145" i="75"/>
  <c r="E121" i="75"/>
  <c r="B121" i="75"/>
  <c r="A84" i="48" s="1"/>
  <c r="C84" i="48" s="1"/>
  <c r="D121" i="75"/>
  <c r="B31" i="75"/>
  <c r="A35" i="48" s="1"/>
  <c r="C35" i="48" s="1"/>
  <c r="D31" i="75"/>
  <c r="E31" i="75"/>
  <c r="B175" i="75"/>
  <c r="A176" i="48" s="1"/>
  <c r="C176" i="48" s="1"/>
  <c r="E175" i="75"/>
  <c r="D175" i="75"/>
  <c r="D173" i="75"/>
  <c r="B173" i="75"/>
  <c r="A178" i="48" s="1"/>
  <c r="C178" i="48" s="1"/>
  <c r="E173" i="75"/>
  <c r="B127" i="48"/>
  <c r="B80" i="75"/>
  <c r="A99" i="48" s="1"/>
  <c r="C99" i="48" s="1"/>
  <c r="E80" i="75"/>
  <c r="D80" i="75"/>
  <c r="D57" i="75"/>
  <c r="E57" i="75"/>
  <c r="B57" i="75"/>
  <c r="A82" i="48" s="1"/>
  <c r="C82" i="48" s="1"/>
  <c r="B172" i="48"/>
  <c r="B44" i="75"/>
  <c r="A134" i="48" s="1"/>
  <c r="C134" i="48" s="1"/>
  <c r="D44" i="75"/>
  <c r="E44" i="75"/>
  <c r="D13" i="75"/>
  <c r="E13" i="75"/>
  <c r="B13" i="75"/>
  <c r="A85" i="48" s="1"/>
  <c r="C85" i="48" s="1"/>
  <c r="D128" i="75"/>
  <c r="E128" i="75"/>
  <c r="B128" i="75"/>
  <c r="A57" i="48" s="1"/>
  <c r="C57" i="48" s="1"/>
  <c r="B103" i="48"/>
  <c r="B115" i="48"/>
  <c r="E155" i="75"/>
  <c r="B155" i="75"/>
  <c r="A174" i="48" s="1"/>
  <c r="C174" i="48" s="1"/>
  <c r="D155" i="75"/>
  <c r="D28" i="75"/>
  <c r="E28" i="75"/>
  <c r="B28" i="75"/>
  <c r="A145" i="48" s="1"/>
  <c r="C145" i="48" s="1"/>
  <c r="B159" i="48"/>
  <c r="D38" i="75"/>
  <c r="B38" i="75"/>
  <c r="A36" i="48" s="1"/>
  <c r="C36" i="48" s="1"/>
  <c r="E38" i="75"/>
  <c r="E35" i="75"/>
  <c r="D35" i="75"/>
  <c r="B35" i="75"/>
  <c r="A48" i="48" s="1"/>
  <c r="C48" i="48" s="1"/>
  <c r="B134" i="48"/>
  <c r="D130" i="75"/>
  <c r="B130" i="75"/>
  <c r="A25" i="48" s="1"/>
  <c r="C25" i="48" s="1"/>
  <c r="E130" i="75"/>
  <c r="B177" i="48"/>
  <c r="D76" i="75"/>
  <c r="E76" i="75"/>
  <c r="B76" i="75"/>
  <c r="A83" i="48" s="1"/>
  <c r="C83" i="48" s="1"/>
  <c r="B187" i="48"/>
  <c r="B51" i="48"/>
  <c r="B48" i="48"/>
  <c r="B188" i="75"/>
  <c r="A206" i="48" s="1"/>
  <c r="C206" i="48" s="1"/>
  <c r="E188" i="75"/>
  <c r="D188" i="75"/>
  <c r="B168" i="48"/>
  <c r="E157" i="75"/>
  <c r="D157" i="75"/>
  <c r="B157" i="75"/>
  <c r="A166" i="48" s="1"/>
  <c r="C166" i="48" s="1"/>
  <c r="B169" i="48"/>
  <c r="B224" i="48"/>
  <c r="B45" i="48"/>
  <c r="D71" i="75"/>
  <c r="E71" i="75"/>
  <c r="B71" i="75"/>
  <c r="A64" i="48" s="1"/>
  <c r="C64" i="48" s="1"/>
  <c r="E70" i="75"/>
  <c r="B70" i="75"/>
  <c r="A60" i="48" s="1"/>
  <c r="C60" i="48" s="1"/>
  <c r="D70" i="75"/>
  <c r="B150" i="48"/>
  <c r="B192" i="48"/>
  <c r="E75" i="75"/>
  <c r="D75" i="75"/>
  <c r="B75" i="75"/>
  <c r="A79" i="48" s="1"/>
  <c r="C79" i="48" s="1"/>
  <c r="E101" i="75"/>
  <c r="B101" i="75"/>
  <c r="A42" i="48" s="1"/>
  <c r="C42" i="48" s="1"/>
  <c r="D101" i="75"/>
  <c r="E63" i="75"/>
  <c r="B63" i="75"/>
  <c r="A59" i="48" s="1"/>
  <c r="C59" i="48" s="1"/>
  <c r="D63" i="75"/>
  <c r="B98" i="75"/>
  <c r="A49" i="48" s="1"/>
  <c r="C49" i="48" s="1"/>
  <c r="E98" i="75"/>
  <c r="D98" i="75"/>
  <c r="B124" i="48"/>
  <c r="B149" i="48"/>
  <c r="E48" i="75"/>
  <c r="B48" i="75"/>
  <c r="A118" i="48" s="1"/>
  <c r="C118" i="48" s="1"/>
  <c r="D48" i="75"/>
  <c r="B89" i="48"/>
  <c r="E159" i="75"/>
  <c r="B159" i="75"/>
  <c r="A160" i="48" s="1"/>
  <c r="C160" i="48" s="1"/>
  <c r="D159" i="75"/>
  <c r="E33" i="75"/>
  <c r="B33" i="75"/>
  <c r="A43" i="48" s="1"/>
  <c r="C43" i="48" s="1"/>
  <c r="D33" i="75"/>
  <c r="B131" i="48"/>
  <c r="B181" i="48"/>
  <c r="B96" i="48"/>
  <c r="B120" i="48"/>
  <c r="B174" i="75"/>
  <c r="A177" i="48" s="1"/>
  <c r="C177" i="48" s="1"/>
  <c r="E174" i="75"/>
  <c r="D174" i="75"/>
  <c r="D122" i="75"/>
  <c r="B122" i="75"/>
  <c r="A80" i="48" s="1"/>
  <c r="C80" i="48" s="1"/>
  <c r="E122" i="75"/>
  <c r="B94" i="75"/>
  <c r="A33" i="48" s="1"/>
  <c r="C33" i="48" s="1"/>
  <c r="D94" i="75"/>
  <c r="E94" i="75"/>
  <c r="E172" i="75"/>
  <c r="D172" i="75"/>
  <c r="B172" i="75"/>
  <c r="A179" i="48" s="1"/>
  <c r="C179" i="48" s="1"/>
  <c r="E127" i="75"/>
  <c r="D127" i="75"/>
  <c r="B127" i="75"/>
  <c r="A61" i="48" s="1"/>
  <c r="C61" i="48" s="1"/>
  <c r="B154" i="75"/>
  <c r="A173" i="48" s="1"/>
  <c r="C173" i="48" s="1"/>
  <c r="E154" i="75"/>
  <c r="D154" i="75"/>
  <c r="E139" i="75"/>
  <c r="B139" i="75"/>
  <c r="A172" i="48" s="1"/>
  <c r="C172" i="48" s="1"/>
  <c r="D139" i="75"/>
  <c r="B60" i="75"/>
  <c r="A71" i="48" s="1"/>
  <c r="C71" i="48" s="1"/>
  <c r="E60" i="75"/>
  <c r="D60" i="75"/>
  <c r="B104" i="48"/>
  <c r="B49" i="48"/>
  <c r="B3" i="48"/>
  <c r="D119" i="75"/>
  <c r="B119" i="75"/>
  <c r="A92" i="48" s="1"/>
  <c r="C92" i="48" s="1"/>
  <c r="E119" i="75"/>
  <c r="B40" i="75"/>
  <c r="A28" i="48" s="1"/>
  <c r="C28" i="48" s="1"/>
  <c r="E40" i="75"/>
  <c r="D40" i="75"/>
  <c r="B54" i="75"/>
  <c r="A94" i="48" s="1"/>
  <c r="C94" i="48" s="1"/>
  <c r="E54" i="75"/>
  <c r="D54" i="75"/>
  <c r="B50" i="48"/>
  <c r="B46" i="48"/>
  <c r="B33" i="48"/>
  <c r="B180" i="75"/>
  <c r="A230" i="48" s="1"/>
  <c r="C230" i="48" s="1"/>
  <c r="E180" i="75"/>
  <c r="D180" i="75"/>
  <c r="B68" i="48"/>
  <c r="B90" i="48"/>
  <c r="B151" i="75"/>
  <c r="A162" i="48" s="1"/>
  <c r="C162" i="48" s="1"/>
  <c r="E151" i="75"/>
  <c r="D151" i="75"/>
  <c r="B91" i="48"/>
  <c r="B164" i="48"/>
  <c r="E58" i="75"/>
  <c r="D58" i="75"/>
  <c r="B58" i="75"/>
  <c r="A78" i="48" s="1"/>
  <c r="C78" i="48" s="1"/>
  <c r="B21" i="75"/>
  <c r="A117" i="48" s="1"/>
  <c r="C117" i="48" s="1"/>
  <c r="D21" i="75"/>
  <c r="E21" i="75"/>
  <c r="B145" i="48"/>
  <c r="B227" i="48"/>
  <c r="B25" i="48"/>
  <c r="B178" i="48"/>
  <c r="B163" i="48"/>
  <c r="B137" i="75"/>
  <c r="A167" i="48" s="1"/>
  <c r="C167" i="48" s="1"/>
  <c r="E137" i="75"/>
  <c r="D137" i="75"/>
  <c r="B83" i="48"/>
  <c r="B99" i="75"/>
  <c r="A50" i="48" s="1"/>
  <c r="C50" i="48" s="1"/>
  <c r="E99" i="75"/>
  <c r="D99" i="75"/>
  <c r="B140" i="48"/>
  <c r="B67" i="48"/>
  <c r="B29" i="48"/>
  <c r="D146" i="75"/>
  <c r="E146" i="75"/>
  <c r="B146" i="75"/>
  <c r="A149" i="48" s="1"/>
  <c r="C149" i="48" s="1"/>
  <c r="E156" i="75"/>
  <c r="B156" i="75"/>
  <c r="A170" i="48" s="1"/>
  <c r="C170" i="48" s="1"/>
  <c r="D156" i="75"/>
  <c r="B86" i="75"/>
  <c r="A123" i="48" s="1"/>
  <c r="C123" i="48" s="1"/>
  <c r="E86" i="75"/>
  <c r="D86" i="75"/>
  <c r="E189" i="75"/>
  <c r="B189" i="75"/>
  <c r="A203" i="48" s="1"/>
  <c r="C203" i="48" s="1"/>
  <c r="D189" i="75"/>
  <c r="E47" i="75"/>
  <c r="D47" i="75"/>
  <c r="B47" i="75"/>
  <c r="A122" i="48" s="1"/>
  <c r="C122" i="48" s="1"/>
  <c r="D81" i="75"/>
  <c r="B81" i="75"/>
  <c r="A103" i="48" s="1"/>
  <c r="C103" i="48" s="1"/>
  <c r="E81" i="75"/>
  <c r="B104" i="75"/>
  <c r="A30" i="48" s="1"/>
  <c r="C30" i="48" s="1"/>
  <c r="E104" i="75"/>
  <c r="D104" i="75"/>
  <c r="B62" i="48"/>
  <c r="E103" i="75"/>
  <c r="B103" i="75"/>
  <c r="A34" i="48" s="1"/>
  <c r="C34" i="48" s="1"/>
  <c r="D103" i="75"/>
  <c r="B191" i="48"/>
  <c r="B190" i="48"/>
  <c r="E187" i="75"/>
  <c r="D187" i="75"/>
  <c r="B187" i="75"/>
  <c r="A209" i="48" s="1"/>
  <c r="C209" i="48" s="1"/>
  <c r="B156" i="48"/>
  <c r="B114" i="48"/>
  <c r="D95" i="75"/>
  <c r="E95" i="75"/>
  <c r="B95" i="75"/>
  <c r="A37" i="48" s="1"/>
  <c r="C37" i="48" s="1"/>
  <c r="D107" i="75"/>
  <c r="E107" i="75"/>
  <c r="B107" i="75"/>
  <c r="A140" i="48" s="1"/>
  <c r="C140" i="48" s="1"/>
  <c r="B87" i="48"/>
  <c r="B55" i="48"/>
  <c r="D46" i="75"/>
  <c r="B46" i="75"/>
  <c r="A126" i="48" s="1"/>
  <c r="C126" i="48" s="1"/>
  <c r="E46" i="75"/>
  <c r="B23" i="48"/>
  <c r="B170" i="48"/>
  <c r="B97" i="48"/>
  <c r="E178" i="75"/>
  <c r="B178" i="75"/>
  <c r="A189" i="48" s="1"/>
  <c r="C189" i="48" s="1"/>
  <c r="D178" i="75"/>
  <c r="B175" i="48"/>
  <c r="D183" i="75"/>
  <c r="E183" i="75"/>
  <c r="B183" i="75"/>
  <c r="A221" i="48" s="1"/>
  <c r="C221" i="48" s="1"/>
  <c r="D109" i="75"/>
  <c r="B109" i="75"/>
  <c r="A132" i="48" s="1"/>
  <c r="C132" i="48" s="1"/>
  <c r="E109" i="75"/>
  <c r="B139" i="48"/>
  <c r="B5" i="48"/>
  <c r="B133" i="48"/>
  <c r="B136" i="48"/>
  <c r="B94" i="48"/>
  <c r="D41" i="75"/>
  <c r="B41" i="75"/>
  <c r="A146" i="48" s="1"/>
  <c r="C146" i="48" s="1"/>
  <c r="E41" i="75"/>
  <c r="E133" i="75"/>
  <c r="D133" i="75"/>
  <c r="B133" i="75"/>
  <c r="A58" i="48" s="1"/>
  <c r="C58" i="48" s="1"/>
  <c r="B38" i="48"/>
  <c r="D66" i="75"/>
  <c r="E66" i="75"/>
  <c r="B66" i="75"/>
  <c r="A23" i="48" s="1"/>
  <c r="C23" i="48" s="1"/>
  <c r="E68" i="75"/>
  <c r="B68" i="75"/>
  <c r="A52" i="48" s="1"/>
  <c r="C52" i="48" s="1"/>
  <c r="D68" i="75"/>
  <c r="B188" i="48"/>
  <c r="B89" i="75"/>
  <c r="A135" i="48" s="1"/>
  <c r="C135" i="48" s="1"/>
  <c r="D89" i="75"/>
  <c r="E89" i="75"/>
  <c r="B121" i="48"/>
  <c r="B105" i="75"/>
  <c r="A148" i="48" s="1"/>
  <c r="C148" i="48" s="1"/>
  <c r="D105" i="75"/>
  <c r="E105" i="75"/>
  <c r="B230" i="48"/>
  <c r="B63" i="48"/>
  <c r="D152" i="75"/>
  <c r="B152" i="75"/>
  <c r="A165" i="48" s="1"/>
  <c r="C165" i="48" s="1"/>
  <c r="E152" i="75"/>
  <c r="E135" i="75"/>
  <c r="D135" i="75"/>
  <c r="B135" i="75"/>
  <c r="A66" i="48" s="1"/>
  <c r="C66" i="48" s="1"/>
  <c r="B61" i="48"/>
  <c r="B29" i="75"/>
  <c r="A27" i="48" s="1"/>
  <c r="C27" i="48" s="1"/>
  <c r="D29" i="75"/>
  <c r="E29" i="75"/>
  <c r="B183" i="48"/>
  <c r="B106" i="75"/>
  <c r="A144" i="48" s="1"/>
  <c r="C144" i="48" s="1"/>
  <c r="D106" i="75"/>
  <c r="E106" i="75"/>
  <c r="BL22" i="4" l="1"/>
  <c r="AL6" i="4" s="1"/>
  <c r="BL49" i="4"/>
  <c r="AO6" i="4" s="1"/>
  <c r="BD25" i="4"/>
  <c r="AG9" i="4" s="1"/>
  <c r="BL26" i="4"/>
  <c r="AL10" i="4" s="1"/>
  <c r="BD53" i="4"/>
  <c r="AJ10" i="4" s="1"/>
  <c r="BD54" i="4"/>
  <c r="AJ11" i="4" s="1"/>
  <c r="BD42" i="4"/>
  <c r="AI8" i="4" s="1"/>
  <c r="BL40" i="4"/>
  <c r="AN6" i="4" s="1"/>
  <c r="BL54" i="4"/>
  <c r="AO11" i="4" s="1"/>
  <c r="BL42" i="4"/>
  <c r="AN8" i="4" s="1"/>
  <c r="BD35" i="4"/>
  <c r="AH10" i="4" s="1"/>
  <c r="BD24" i="4"/>
  <c r="AG8" i="4" s="1"/>
  <c r="BD40" i="4"/>
  <c r="AI6" i="4" s="1"/>
  <c r="BL35" i="4"/>
  <c r="AM10" i="4" s="1"/>
  <c r="BD51" i="4"/>
  <c r="AJ8" i="4" s="1"/>
  <c r="BD26" i="4"/>
  <c r="AG10" i="4" s="1"/>
  <c r="BL44" i="4"/>
  <c r="AN10" i="4" s="1"/>
  <c r="BL53" i="4"/>
  <c r="AO10" i="4" s="1"/>
  <c r="BL50" i="4"/>
  <c r="AO7" i="4" s="1"/>
  <c r="AS6" i="117"/>
  <c r="BV6" i="117" s="1"/>
  <c r="F5" i="112"/>
  <c r="F7" i="112"/>
  <c r="F10" i="112"/>
  <c r="F6" i="112"/>
  <c r="F8" i="112"/>
  <c r="AB2" i="75"/>
  <c r="V2" i="75"/>
  <c r="O2" i="75" s="1"/>
  <c r="N2" i="75" s="1"/>
  <c r="AS11" i="91"/>
  <c r="AS8" i="94"/>
  <c r="AS9" i="88"/>
  <c r="BY6" i="88" s="1"/>
  <c r="BX10" i="8"/>
  <c r="BZ10" i="8"/>
  <c r="BY10" i="8"/>
  <c r="CA10" i="8"/>
  <c r="AS11" i="103"/>
  <c r="AS8" i="99"/>
  <c r="AS10" i="10"/>
  <c r="AS11" i="94"/>
  <c r="CA10" i="97"/>
  <c r="BY10" i="97"/>
  <c r="BZ10" i="97"/>
  <c r="BW10" i="97"/>
  <c r="CA8" i="8"/>
  <c r="BX8" i="8"/>
  <c r="BZ8" i="8"/>
  <c r="AS6" i="99"/>
  <c r="AS8" i="103"/>
  <c r="AS10" i="96"/>
  <c r="AS10" i="98"/>
  <c r="BY9" i="99"/>
  <c r="BV9" i="99"/>
  <c r="BY9" i="94"/>
  <c r="CA9" i="94"/>
  <c r="BX9" i="94"/>
  <c r="BW9" i="94"/>
  <c r="AS7" i="101"/>
  <c r="AS6" i="8"/>
  <c r="BV8" i="8" s="1"/>
  <c r="AS6" i="91"/>
  <c r="AS7" i="97"/>
  <c r="BX11" i="8"/>
  <c r="BV11" i="8"/>
  <c r="BY11" i="8"/>
  <c r="CA11" i="8"/>
  <c r="BZ11" i="8"/>
  <c r="CA9" i="103"/>
  <c r="BY9" i="103"/>
  <c r="BX9" i="103"/>
  <c r="BZ9" i="103"/>
  <c r="AS9" i="91"/>
  <c r="AS11" i="117"/>
  <c r="AS11" i="99"/>
  <c r="BV6" i="88"/>
  <c r="AS9" i="117"/>
  <c r="AS6" i="10"/>
  <c r="BX7" i="94"/>
  <c r="BW7" i="94"/>
  <c r="BY7" i="94"/>
  <c r="CA7" i="94"/>
  <c r="AS11" i="97"/>
  <c r="AS8" i="98"/>
  <c r="AS7" i="103"/>
  <c r="AS9" i="97"/>
  <c r="BV6" i="90"/>
  <c r="BX6" i="90"/>
  <c r="AS6" i="94"/>
  <c r="BL43" i="104"/>
  <c r="AN9" i="104" s="1"/>
  <c r="BL53" i="108"/>
  <c r="AO10" i="108" s="1"/>
  <c r="AS6" i="103"/>
  <c r="BV9" i="103" s="1"/>
  <c r="BL42" i="9"/>
  <c r="AN8" i="9" s="1"/>
  <c r="BD44" i="106"/>
  <c r="AI10" i="106" s="1"/>
  <c r="AS10" i="99"/>
  <c r="BL31" i="104"/>
  <c r="AM6" i="104" s="1"/>
  <c r="BD35" i="86"/>
  <c r="AH10" i="86" s="1"/>
  <c r="BD51" i="9"/>
  <c r="AJ8" i="9" s="1"/>
  <c r="AS8" i="97"/>
  <c r="BX10" i="97" s="1"/>
  <c r="BL27" i="86"/>
  <c r="AL11" i="86" s="1"/>
  <c r="BD45" i="86"/>
  <c r="AI11" i="86" s="1"/>
  <c r="AS10" i="6"/>
  <c r="BD44" i="92"/>
  <c r="AI10" i="92" s="1"/>
  <c r="BY11" i="85"/>
  <c r="CA11" i="85"/>
  <c r="AS11" i="96"/>
  <c r="BL32" i="9"/>
  <c r="AM7" i="9" s="1"/>
  <c r="BL45" i="102"/>
  <c r="AN11" i="102" s="1"/>
  <c r="BL23" i="86"/>
  <c r="AL7" i="86" s="1"/>
  <c r="BD23" i="5"/>
  <c r="AG7" i="5" s="1"/>
  <c r="BL33" i="4"/>
  <c r="AM8" i="4" s="1"/>
  <c r="BD22" i="7"/>
  <c r="AG6" i="7" s="1"/>
  <c r="BD45" i="100"/>
  <c r="AI11" i="100" s="1"/>
  <c r="AS7" i="91"/>
  <c r="BD36" i="93"/>
  <c r="AH11" i="93" s="1"/>
  <c r="AS8" i="89"/>
  <c r="BL43" i="92"/>
  <c r="AN9" i="92" s="1"/>
  <c r="BL43" i="106"/>
  <c r="AN9" i="106" s="1"/>
  <c r="AS7" i="8"/>
  <c r="BD53" i="7"/>
  <c r="AJ10" i="7" s="1"/>
  <c r="BL49" i="86"/>
  <c r="AO6" i="86" s="1"/>
  <c r="BL42" i="104"/>
  <c r="AN8" i="104" s="1"/>
  <c r="BD36" i="102"/>
  <c r="AH11" i="102" s="1"/>
  <c r="BD35" i="89"/>
  <c r="AH10" i="89" s="1"/>
  <c r="AS8" i="6"/>
  <c r="BL24" i="108"/>
  <c r="AL8" i="108" s="1"/>
  <c r="BL27" i="107"/>
  <c r="AL11" i="107" s="1"/>
  <c r="AS10" i="103"/>
  <c r="AS8" i="90"/>
  <c r="AS11" i="104"/>
  <c r="BL33" i="92"/>
  <c r="AM8" i="92" s="1"/>
  <c r="BL50" i="100"/>
  <c r="AO7" i="100" s="1"/>
  <c r="BD34" i="95"/>
  <c r="AH9" i="95" s="1"/>
  <c r="BD27" i="100"/>
  <c r="AG11" i="100" s="1"/>
  <c r="BD41" i="89"/>
  <c r="AI7" i="89" s="1"/>
  <c r="BL53" i="9"/>
  <c r="AO10" i="9" s="1"/>
  <c r="BL43" i="107"/>
  <c r="AN9" i="107" s="1"/>
  <c r="AS9" i="107" s="1"/>
  <c r="BL52" i="104"/>
  <c r="AO9" i="104" s="1"/>
  <c r="BL34" i="106"/>
  <c r="AM9" i="106" s="1"/>
  <c r="BL31" i="5"/>
  <c r="AM6" i="5" s="1"/>
  <c r="BL50" i="89"/>
  <c r="AO7" i="89" s="1"/>
  <c r="BL45" i="86"/>
  <c r="AN11" i="86" s="1"/>
  <c r="BL34" i="87"/>
  <c r="AM9" i="87" s="1"/>
  <c r="BD45" i="5"/>
  <c r="AI11" i="5" s="1"/>
  <c r="BD44" i="104"/>
  <c r="AI10" i="104" s="1"/>
  <c r="BD54" i="95"/>
  <c r="AJ11" i="95" s="1"/>
  <c r="BD32" i="92"/>
  <c r="AH7" i="92" s="1"/>
  <c r="BL54" i="100"/>
  <c r="AO11" i="100" s="1"/>
  <c r="BD51" i="105"/>
  <c r="AJ8" i="105" s="1"/>
  <c r="BL49" i="7"/>
  <c r="AO6" i="7" s="1"/>
  <c r="BD41" i="9"/>
  <c r="AI7" i="9" s="1"/>
  <c r="BD27" i="105"/>
  <c r="AG11" i="105" s="1"/>
  <c r="BD25" i="9"/>
  <c r="AG9" i="9" s="1"/>
  <c r="BD50" i="104"/>
  <c r="AJ7" i="104" s="1"/>
  <c r="BL51" i="86"/>
  <c r="AO8" i="86" s="1"/>
  <c r="BD23" i="107"/>
  <c r="AG7" i="107" s="1"/>
  <c r="BD44" i="108"/>
  <c r="AI10" i="108" s="1"/>
  <c r="BL25" i="106"/>
  <c r="AL9" i="106" s="1"/>
  <c r="BD31" i="93"/>
  <c r="AH6" i="93" s="1"/>
  <c r="AS6" i="93" s="1"/>
  <c r="BD34" i="105"/>
  <c r="AH9" i="105" s="1"/>
  <c r="BD34" i="9"/>
  <c r="AH9" i="9" s="1"/>
  <c r="BL24" i="95"/>
  <c r="AL8" i="95" s="1"/>
  <c r="BD27" i="89"/>
  <c r="AG11" i="89" s="1"/>
  <c r="BL43" i="9"/>
  <c r="AN9" i="9" s="1"/>
  <c r="BD40" i="92"/>
  <c r="AI6" i="92" s="1"/>
  <c r="BL32" i="104"/>
  <c r="AM7" i="104" s="1"/>
  <c r="BD23" i="86"/>
  <c r="AG7" i="86" s="1"/>
  <c r="BL41" i="7"/>
  <c r="AN7" i="7" s="1"/>
  <c r="BL36" i="106"/>
  <c r="AM11" i="106" s="1"/>
  <c r="BL54" i="108"/>
  <c r="AO11" i="108" s="1"/>
  <c r="BD41" i="4"/>
  <c r="AI7" i="4" s="1"/>
  <c r="BD42" i="106"/>
  <c r="AI8" i="106" s="1"/>
  <c r="BL31" i="86"/>
  <c r="AM6" i="86" s="1"/>
  <c r="BD42" i="93"/>
  <c r="AI8" i="93" s="1"/>
  <c r="BD43" i="86"/>
  <c r="AI9" i="86" s="1"/>
  <c r="BD24" i="10"/>
  <c r="AG8" i="10" s="1"/>
  <c r="BL50" i="107"/>
  <c r="AO7" i="107" s="1"/>
  <c r="BD33" i="100"/>
  <c r="AH8" i="100" s="1"/>
  <c r="AS8" i="100" s="1"/>
  <c r="BD41" i="92"/>
  <c r="AI7" i="92" s="1"/>
  <c r="BD52" i="4"/>
  <c r="AJ9" i="4" s="1"/>
  <c r="BL25" i="87"/>
  <c r="AL9" i="87" s="1"/>
  <c r="BD45" i="104"/>
  <c r="AI11" i="104" s="1"/>
  <c r="BL50" i="95"/>
  <c r="AO7" i="95" s="1"/>
  <c r="BD22" i="92"/>
  <c r="AG6" i="92" s="1"/>
  <c r="AS8" i="91"/>
  <c r="BL33" i="5"/>
  <c r="AM8" i="5" s="1"/>
  <c r="BD49" i="89"/>
  <c r="AJ6" i="89" s="1"/>
  <c r="BD36" i="108"/>
  <c r="AH11" i="108" s="1"/>
  <c r="BD42" i="104"/>
  <c r="AI8" i="104" s="1"/>
  <c r="BL27" i="5"/>
  <c r="AL11" i="5" s="1"/>
  <c r="Y2" i="75"/>
  <c r="BL50" i="10"/>
  <c r="AO7" i="10" s="1"/>
  <c r="BL23" i="100"/>
  <c r="AL7" i="100" s="1"/>
  <c r="BL32" i="86"/>
  <c r="AM7" i="86" s="1"/>
  <c r="BD44" i="87"/>
  <c r="AI10" i="87" s="1"/>
  <c r="BL24" i="107"/>
  <c r="AL8" i="107" s="1"/>
  <c r="BL54" i="9"/>
  <c r="AO11" i="9" s="1"/>
  <c r="BL50" i="102"/>
  <c r="AO7" i="102" s="1"/>
  <c r="BD40" i="107"/>
  <c r="AI6" i="107" s="1"/>
  <c r="BL31" i="7"/>
  <c r="AM6" i="7" s="1"/>
  <c r="BL35" i="106"/>
  <c r="AM10" i="106" s="1"/>
  <c r="AS10" i="101"/>
  <c r="BL24" i="106"/>
  <c r="AL8" i="106" s="1"/>
  <c r="BL50" i="106"/>
  <c r="AO7" i="106" s="1"/>
  <c r="BL45" i="93"/>
  <c r="AN11" i="93" s="1"/>
  <c r="BD35" i="5"/>
  <c r="AH10" i="5" s="1"/>
  <c r="AS10" i="5" s="1"/>
  <c r="BL26" i="86"/>
  <c r="AL10" i="86" s="1"/>
  <c r="BD54" i="93"/>
  <c r="AJ11" i="93" s="1"/>
  <c r="BL42" i="86"/>
  <c r="AN8" i="86" s="1"/>
  <c r="AS6" i="97"/>
  <c r="BL23" i="87"/>
  <c r="AL7" i="87" s="1"/>
  <c r="AS9" i="8"/>
  <c r="BY8" i="8" s="1"/>
  <c r="BL33" i="93"/>
  <c r="AM8" i="93" s="1"/>
  <c r="BD26" i="104"/>
  <c r="AG10" i="104" s="1"/>
  <c r="AS10" i="104" s="1"/>
  <c r="BD32" i="108"/>
  <c r="AH7" i="108" s="1"/>
  <c r="BL41" i="104"/>
  <c r="AN7" i="104" s="1"/>
  <c r="BD51" i="95"/>
  <c r="AJ8" i="95" s="1"/>
  <c r="BL25" i="4"/>
  <c r="AL9" i="4" s="1"/>
  <c r="BD33" i="92"/>
  <c r="AH8" i="92" s="1"/>
  <c r="BD50" i="100"/>
  <c r="AJ7" i="100" s="1"/>
  <c r="BD50" i="92"/>
  <c r="AJ7" i="92" s="1"/>
  <c r="BL40" i="95"/>
  <c r="AN6" i="95" s="1"/>
  <c r="BD31" i="102"/>
  <c r="AH6" i="102" s="1"/>
  <c r="BL26" i="92"/>
  <c r="AL10" i="92" s="1"/>
  <c r="BD36" i="89"/>
  <c r="AH11" i="89" s="1"/>
  <c r="AS6" i="102"/>
  <c r="BD36" i="9"/>
  <c r="AH11" i="9" s="1"/>
  <c r="BD25" i="95"/>
  <c r="AG9" i="95" s="1"/>
  <c r="AS11" i="6"/>
  <c r="BL32" i="95"/>
  <c r="AM7" i="95" s="1"/>
  <c r="BL40" i="102"/>
  <c r="AN6" i="102" s="1"/>
  <c r="BD42" i="92"/>
  <c r="AI8" i="92" s="1"/>
  <c r="BD26" i="9"/>
  <c r="AG10" i="9" s="1"/>
  <c r="AS10" i="9" s="1"/>
  <c r="AS9" i="1"/>
  <c r="BD54" i="10"/>
  <c r="AJ11" i="10" s="1"/>
  <c r="BL23" i="108"/>
  <c r="AL7" i="108" s="1"/>
  <c r="AS8" i="96"/>
  <c r="BD45" i="108"/>
  <c r="AI11" i="108" s="1"/>
  <c r="BD43" i="107"/>
  <c r="AI9" i="107" s="1"/>
  <c r="BD27" i="93"/>
  <c r="AG11" i="93" s="1"/>
  <c r="BD26" i="100"/>
  <c r="AG10" i="100" s="1"/>
  <c r="BD27" i="108"/>
  <c r="AG11" i="108" s="1"/>
  <c r="BL36" i="86"/>
  <c r="AM11" i="86" s="1"/>
  <c r="BD31" i="98"/>
  <c r="AH6" i="98" s="1"/>
  <c r="BD51" i="102"/>
  <c r="AJ8" i="102" s="1"/>
  <c r="AS8" i="102" s="1"/>
  <c r="BD35" i="7"/>
  <c r="AH10" i="7" s="1"/>
  <c r="BD33" i="106"/>
  <c r="AH8" i="106" s="1"/>
  <c r="BD27" i="106"/>
  <c r="AG11" i="106" s="1"/>
  <c r="BD43" i="105"/>
  <c r="AI9" i="105" s="1"/>
  <c r="AS9" i="105" s="1"/>
  <c r="BL51" i="106"/>
  <c r="AO8" i="106" s="1"/>
  <c r="BD24" i="7"/>
  <c r="AG8" i="7" s="1"/>
  <c r="BD40" i="93"/>
  <c r="AI6" i="93" s="1"/>
  <c r="BL53" i="93"/>
  <c r="AO10" i="93" s="1"/>
  <c r="BL26" i="87"/>
  <c r="AL10" i="87" s="1"/>
  <c r="BD35" i="93"/>
  <c r="AH10" i="93" s="1"/>
  <c r="BL31" i="105"/>
  <c r="AM6" i="105" s="1"/>
  <c r="BD40" i="100"/>
  <c r="AI6" i="100" s="1"/>
  <c r="BL51" i="108"/>
  <c r="AO8" i="108" s="1"/>
  <c r="BD27" i="10"/>
  <c r="AG11" i="10" s="1"/>
  <c r="BD27" i="4"/>
  <c r="AG11" i="4" s="1"/>
  <c r="BL53" i="107"/>
  <c r="AO10" i="107" s="1"/>
  <c r="BL31" i="92"/>
  <c r="AM6" i="92" s="1"/>
  <c r="BD52" i="100"/>
  <c r="AJ9" i="100" s="1"/>
  <c r="BD49" i="92"/>
  <c r="AJ6" i="92" s="1"/>
  <c r="BL51" i="105"/>
  <c r="AO8" i="105" s="1"/>
  <c r="BD43" i="95"/>
  <c r="AI9" i="95" s="1"/>
  <c r="AS10" i="85"/>
  <c r="BD52" i="5"/>
  <c r="AJ9" i="5" s="1"/>
  <c r="BD35" i="100"/>
  <c r="AH10" i="100" s="1"/>
  <c r="BL24" i="102"/>
  <c r="AL8" i="102" s="1"/>
  <c r="BL52" i="98"/>
  <c r="AO9" i="98" s="1"/>
  <c r="BD27" i="95"/>
  <c r="AG11" i="95" s="1"/>
  <c r="BL26" i="89"/>
  <c r="AL10" i="89" s="1"/>
  <c r="BD35" i="95"/>
  <c r="AH10" i="95" s="1"/>
  <c r="BD34" i="10"/>
  <c r="AH9" i="10" s="1"/>
  <c r="BL41" i="9"/>
  <c r="AN7" i="9" s="1"/>
  <c r="BD34" i="4"/>
  <c r="AH9" i="4" s="1"/>
  <c r="BD40" i="106"/>
  <c r="AI6" i="106" s="1"/>
  <c r="BL25" i="9"/>
  <c r="AL9" i="9" s="1"/>
  <c r="BL50" i="104"/>
  <c r="AO7" i="104" s="1"/>
  <c r="BD26" i="108"/>
  <c r="AG10" i="108" s="1"/>
  <c r="BD51" i="86"/>
  <c r="AJ8" i="86" s="1"/>
  <c r="BL26" i="107"/>
  <c r="AL10" i="107" s="1"/>
  <c r="BL36" i="98"/>
  <c r="AM11" i="98" s="1"/>
  <c r="BD50" i="9"/>
  <c r="AJ7" i="9" s="1"/>
  <c r="BL25" i="100"/>
  <c r="AL9" i="100" s="1"/>
  <c r="BL53" i="104"/>
  <c r="AO10" i="104" s="1"/>
  <c r="BD42" i="87"/>
  <c r="AI8" i="87" s="1"/>
  <c r="AS8" i="87" s="1"/>
  <c r="BL23" i="107"/>
  <c r="AL7" i="107" s="1"/>
  <c r="BD52" i="9"/>
  <c r="AJ9" i="9" s="1"/>
  <c r="BD25" i="106"/>
  <c r="AG9" i="106" s="1"/>
  <c r="AS11" i="90"/>
  <c r="BL22" i="86"/>
  <c r="AL6" i="86" s="1"/>
  <c r="BD27" i="87"/>
  <c r="AG11" i="87" s="1"/>
  <c r="BL25" i="104"/>
  <c r="AL9" i="104" s="1"/>
  <c r="BD23" i="4"/>
  <c r="AG7" i="4" s="1"/>
  <c r="BL50" i="105"/>
  <c r="AO7" i="105" s="1"/>
  <c r="BL24" i="92"/>
  <c r="AL8" i="92" s="1"/>
  <c r="BL50" i="5"/>
  <c r="AO7" i="5" s="1"/>
  <c r="BL31" i="100"/>
  <c r="AM6" i="100" s="1"/>
  <c r="BL34" i="9"/>
  <c r="AM9" i="9" s="1"/>
  <c r="BL26" i="95"/>
  <c r="AL10" i="95" s="1"/>
  <c r="BD31" i="107"/>
  <c r="AH6" i="107" s="1"/>
  <c r="BL27" i="89"/>
  <c r="AL11" i="89" s="1"/>
  <c r="BD33" i="95"/>
  <c r="AH8" i="95" s="1"/>
  <c r="AS8" i="95" s="1"/>
  <c r="BL44" i="102"/>
  <c r="AN10" i="102" s="1"/>
  <c r="BL44" i="9"/>
  <c r="AN10" i="9" s="1"/>
  <c r="BL40" i="92"/>
  <c r="AN6" i="92" s="1"/>
  <c r="BL44" i="89"/>
  <c r="AN10" i="89" s="1"/>
  <c r="AS10" i="117"/>
  <c r="BL49" i="102"/>
  <c r="AO6" i="102" s="1"/>
  <c r="BL33" i="7"/>
  <c r="AM8" i="7" s="1"/>
  <c r="BL33" i="104"/>
  <c r="AM8" i="104" s="1"/>
  <c r="BL40" i="104"/>
  <c r="AN6" i="104" s="1"/>
  <c r="BD50" i="108"/>
  <c r="AJ7" i="108" s="1"/>
  <c r="BL23" i="92"/>
  <c r="AL7" i="92" s="1"/>
  <c r="BD43" i="4"/>
  <c r="AI9" i="4" s="1"/>
  <c r="BL49" i="98"/>
  <c r="AO6" i="98" s="1"/>
  <c r="BL22" i="95"/>
  <c r="AL6" i="95" s="1"/>
  <c r="BD36" i="106"/>
  <c r="AH11" i="106" s="1"/>
  <c r="BL43" i="93"/>
  <c r="AN9" i="93" s="1"/>
  <c r="BD36" i="5"/>
  <c r="AH11" i="5" s="1"/>
  <c r="BL52" i="89"/>
  <c r="AO9" i="89" s="1"/>
  <c r="AS9" i="89" s="1"/>
  <c r="BD50" i="4"/>
  <c r="AJ7" i="4" s="1"/>
  <c r="BL49" i="95"/>
  <c r="AO6" i="95" s="1"/>
  <c r="BL52" i="92"/>
  <c r="AO9" i="92" s="1"/>
  <c r="BD41" i="95"/>
  <c r="AI7" i="95" s="1"/>
  <c r="BD50" i="7"/>
  <c r="AJ7" i="7" s="1"/>
  <c r="BL41" i="4"/>
  <c r="AN7" i="4" s="1"/>
  <c r="BL27" i="9"/>
  <c r="AL11" i="9" s="1"/>
  <c r="BL25" i="108"/>
  <c r="AL9" i="108" s="1"/>
  <c r="BD31" i="86"/>
  <c r="AH6" i="86" s="1"/>
  <c r="BD40" i="105"/>
  <c r="AI6" i="105" s="1"/>
  <c r="BD25" i="7"/>
  <c r="AG9" i="7" s="1"/>
  <c r="BD34" i="5"/>
  <c r="AH9" i="5" s="1"/>
  <c r="BL50" i="93"/>
  <c r="AO7" i="93" s="1"/>
  <c r="BL40" i="86"/>
  <c r="AN6" i="86" s="1"/>
  <c r="BD33" i="105"/>
  <c r="AH8" i="105" s="1"/>
  <c r="BL22" i="104"/>
  <c r="AL6" i="104" s="1"/>
  <c r="BL43" i="100"/>
  <c r="AN9" i="100" s="1"/>
  <c r="BD50" i="107"/>
  <c r="AJ7" i="107" s="1"/>
  <c r="BD52" i="105"/>
  <c r="AJ9" i="105" s="1"/>
  <c r="BD45" i="95"/>
  <c r="AI11" i="95" s="1"/>
  <c r="BL41" i="98"/>
  <c r="AN7" i="98" s="1"/>
  <c r="BD32" i="100"/>
  <c r="AH7" i="100" s="1"/>
  <c r="BL41" i="92"/>
  <c r="AN7" i="92" s="1"/>
  <c r="BD41" i="106"/>
  <c r="AI7" i="106" s="1"/>
  <c r="BD26" i="105"/>
  <c r="AG10" i="105" s="1"/>
  <c r="BL53" i="102"/>
  <c r="AO10" i="102" s="1"/>
  <c r="AS10" i="102" s="1"/>
  <c r="BL36" i="7"/>
  <c r="AM11" i="7" s="1"/>
  <c r="BD26" i="93"/>
  <c r="AG10" i="93" s="1"/>
  <c r="AS8" i="101"/>
  <c r="BL22" i="106"/>
  <c r="AL6" i="106" s="1"/>
  <c r="BD52" i="106"/>
  <c r="AJ9" i="106" s="1"/>
  <c r="BD24" i="86"/>
  <c r="AG8" i="86" s="1"/>
  <c r="BL52" i="4"/>
  <c r="AO9" i="4" s="1"/>
  <c r="BD25" i="87"/>
  <c r="AG9" i="87" s="1"/>
  <c r="AS9" i="87" s="1"/>
  <c r="BL45" i="104"/>
  <c r="AN11" i="104" s="1"/>
  <c r="BD50" i="95"/>
  <c r="AJ7" i="95" s="1"/>
  <c r="BD52" i="87"/>
  <c r="AJ9" i="87" s="1"/>
  <c r="BL53" i="92"/>
  <c r="AO10" i="92" s="1"/>
  <c r="BL53" i="5"/>
  <c r="AO10" i="5" s="1"/>
  <c r="BL23" i="95"/>
  <c r="AL7" i="95" s="1"/>
  <c r="BD33" i="107"/>
  <c r="AH8" i="107" s="1"/>
  <c r="AS6" i="6"/>
  <c r="BD36" i="95"/>
  <c r="AH11" i="95" s="1"/>
  <c r="BL45" i="9"/>
  <c r="AN11" i="9" s="1"/>
  <c r="BL36" i="4"/>
  <c r="AM11" i="4" s="1"/>
  <c r="BD23" i="7"/>
  <c r="AG7" i="7" s="1"/>
  <c r="AS7" i="7" s="1"/>
  <c r="BL52" i="93"/>
  <c r="AO9" i="93" s="1"/>
  <c r="BL36" i="108"/>
  <c r="AM11" i="108" s="1"/>
  <c r="BL52" i="108"/>
  <c r="AO9" i="108" s="1"/>
  <c r="BL54" i="92"/>
  <c r="AO11" i="92" s="1"/>
  <c r="BD27" i="5"/>
  <c r="AG11" i="5" s="1"/>
  <c r="BD52" i="7"/>
  <c r="AJ9" i="7" s="1"/>
  <c r="BL45" i="4"/>
  <c r="AN11" i="4" s="1"/>
  <c r="BL22" i="105"/>
  <c r="AL6" i="105" s="1"/>
  <c r="BL23" i="9"/>
  <c r="AL7" i="9" s="1"/>
  <c r="AS9" i="98"/>
  <c r="BV6" i="101"/>
  <c r="BY6" i="101"/>
  <c r="BX6" i="101"/>
  <c r="BZ6" i="101"/>
  <c r="CA9" i="85"/>
  <c r="BY9" i="85"/>
  <c r="BZ9" i="85"/>
  <c r="BW9" i="85"/>
  <c r="AS8" i="88"/>
  <c r="BX9" i="101"/>
  <c r="CA9" i="101"/>
  <c r="BV9" i="101"/>
  <c r="BY9" i="101"/>
  <c r="AS7" i="1"/>
  <c r="BD54" i="100"/>
  <c r="AJ11" i="100" s="1"/>
  <c r="BL36" i="107"/>
  <c r="AM11" i="107" s="1"/>
  <c r="AS11" i="88"/>
  <c r="CA6" i="88" s="1"/>
  <c r="AS6" i="96"/>
  <c r="BL22" i="100"/>
  <c r="AL6" i="100" s="1"/>
  <c r="BL44" i="108"/>
  <c r="AN10" i="108" s="1"/>
  <c r="AS9" i="96"/>
  <c r="BD45" i="10"/>
  <c r="AI11" i="10" s="1"/>
  <c r="AS9" i="86"/>
  <c r="BD54" i="87"/>
  <c r="AJ11" i="87" s="1"/>
  <c r="BD34" i="92"/>
  <c r="AH9" i="92" s="1"/>
  <c r="AS7" i="88"/>
  <c r="BL54" i="105"/>
  <c r="AO11" i="105" s="1"/>
  <c r="BD43" i="9"/>
  <c r="AI9" i="9" s="1"/>
  <c r="AS10" i="1"/>
  <c r="BL42" i="106"/>
  <c r="AN8" i="106" s="1"/>
  <c r="BD26" i="7"/>
  <c r="AG10" i="7" s="1"/>
  <c r="BL35" i="108"/>
  <c r="AM10" i="108" s="1"/>
  <c r="AS10" i="91"/>
  <c r="BD31" i="106"/>
  <c r="AH6" i="106" s="1"/>
  <c r="BD41" i="86"/>
  <c r="AI7" i="86" s="1"/>
  <c r="BD23" i="100"/>
  <c r="AG7" i="100" s="1"/>
  <c r="BL33" i="86"/>
  <c r="AM8" i="86" s="1"/>
  <c r="BD35" i="106"/>
  <c r="AH10" i="106" s="1"/>
  <c r="AS8" i="117"/>
  <c r="AS7" i="99"/>
  <c r="AS10" i="88"/>
  <c r="BL51" i="95"/>
  <c r="AO8" i="95" s="1"/>
  <c r="BL50" i="92"/>
  <c r="AO7" i="92" s="1"/>
  <c r="BD33" i="10"/>
  <c r="AH8" i="10" s="1"/>
  <c r="BD42" i="9"/>
  <c r="AI8" i="9" s="1"/>
  <c r="AS8" i="9" s="1"/>
  <c r="BL25" i="105"/>
  <c r="AL9" i="105" s="1"/>
  <c r="BL24" i="100"/>
  <c r="AL8" i="100" s="1"/>
  <c r="AS10" i="94"/>
  <c r="BZ9" i="94" s="1"/>
  <c r="BD35" i="104"/>
  <c r="AH10" i="104" s="1"/>
  <c r="AS9" i="90"/>
  <c r="BL24" i="7"/>
  <c r="AL8" i="7" s="1"/>
  <c r="BL35" i="93"/>
  <c r="AM10" i="93" s="1"/>
  <c r="BD24" i="104"/>
  <c r="AG8" i="104" s="1"/>
  <c r="BD33" i="108"/>
  <c r="AH8" i="108" s="1"/>
  <c r="AS8" i="108" s="1"/>
  <c r="BL40" i="100"/>
  <c r="AN6" i="100" s="1"/>
  <c r="BD49" i="108"/>
  <c r="AJ6" i="108" s="1"/>
  <c r="BL49" i="107"/>
  <c r="AO6" i="107" s="1"/>
  <c r="BL43" i="95"/>
  <c r="AN9" i="95" s="1"/>
  <c r="BL52" i="5"/>
  <c r="AO9" i="5" s="1"/>
  <c r="BL27" i="95"/>
  <c r="AL11" i="95" s="1"/>
  <c r="BD36" i="107"/>
  <c r="AH11" i="107" s="1"/>
  <c r="AS11" i="107" s="1"/>
  <c r="BD26" i="89"/>
  <c r="AG10" i="89" s="1"/>
  <c r="BL35" i="95"/>
  <c r="AM10" i="95" s="1"/>
  <c r="BL45" i="106"/>
  <c r="AN11" i="106" s="1"/>
  <c r="AS8" i="1"/>
  <c r="BD34" i="86"/>
  <c r="AH9" i="86" s="1"/>
  <c r="BD40" i="87"/>
  <c r="AI6" i="87" s="1"/>
  <c r="BD27" i="98"/>
  <c r="AG11" i="98" s="1"/>
  <c r="BL52" i="9"/>
  <c r="AO9" i="9" s="1"/>
  <c r="BD44" i="105"/>
  <c r="AI10" i="105" s="1"/>
  <c r="BL25" i="86"/>
  <c r="AL9" i="86" s="1"/>
  <c r="BL34" i="92"/>
  <c r="AM9" i="92" s="1"/>
  <c r="BD24" i="92"/>
  <c r="AG8" i="92" s="1"/>
  <c r="AS8" i="92" s="1"/>
  <c r="BL31" i="107"/>
  <c r="AM6" i="107" s="1"/>
  <c r="BL33" i="95"/>
  <c r="AM8" i="95" s="1"/>
  <c r="BD45" i="102"/>
  <c r="AI11" i="102" s="1"/>
  <c r="AS7" i="93"/>
  <c r="BL36" i="87"/>
  <c r="AM11" i="87" s="1"/>
  <c r="BL49" i="87"/>
  <c r="AO6" i="87" s="1"/>
  <c r="BL32" i="89"/>
  <c r="AM7" i="89" s="1"/>
  <c r="AS7" i="89" s="1"/>
  <c r="BL31" i="9"/>
  <c r="AM6" i="9" s="1"/>
  <c r="AS6" i="9" s="1"/>
  <c r="AS7" i="6"/>
  <c r="BL54" i="86"/>
  <c r="AO11" i="86" s="1"/>
  <c r="BL45" i="100"/>
  <c r="AN11" i="100" s="1"/>
  <c r="BD49" i="95"/>
  <c r="AJ6" i="95" s="1"/>
  <c r="BD23" i="105"/>
  <c r="AG7" i="105" s="1"/>
  <c r="BD50" i="93"/>
  <c r="AJ7" i="93" s="1"/>
  <c r="BL33" i="105"/>
  <c r="AM8" i="105" s="1"/>
  <c r="AS8" i="105" s="1"/>
  <c r="BD22" i="104"/>
  <c r="AG6" i="104" s="1"/>
  <c r="BD43" i="100"/>
  <c r="AI9" i="100" s="1"/>
  <c r="BD35" i="92"/>
  <c r="AH10" i="92" s="1"/>
  <c r="BL41" i="106"/>
  <c r="AN7" i="106" s="1"/>
  <c r="AS6" i="1"/>
  <c r="BL26" i="93"/>
  <c r="AL10" i="93" s="1"/>
  <c r="BL52" i="106"/>
  <c r="AO9" i="106" s="1"/>
  <c r="BL24" i="86"/>
  <c r="AL8" i="86" s="1"/>
  <c r="AS8" i="85"/>
  <c r="BD23" i="95"/>
  <c r="AG7" i="95" s="1"/>
  <c r="BL44" i="100"/>
  <c r="AN10" i="100" s="1"/>
  <c r="BD51" i="100"/>
  <c r="AJ8" i="100" s="1"/>
  <c r="BL52" i="7"/>
  <c r="AO9" i="7" s="1"/>
  <c r="BD45" i="4"/>
  <c r="AI11" i="4" s="1"/>
  <c r="BD23" i="9"/>
  <c r="AG7" i="9" s="1"/>
  <c r="AE2" i="75"/>
  <c r="BD50" i="10"/>
  <c r="AJ7" i="10" s="1"/>
  <c r="AS7" i="10" s="1"/>
  <c r="BD49" i="104"/>
  <c r="AJ6" i="104" s="1"/>
  <c r="BD53" i="86"/>
  <c r="AJ10" i="86" s="1"/>
  <c r="BL44" i="87"/>
  <c r="AN10" i="87" s="1"/>
  <c r="AS10" i="87" s="1"/>
  <c r="BD24" i="107"/>
  <c r="AG8" i="107" s="1"/>
  <c r="BD41" i="108"/>
  <c r="AI7" i="108" s="1"/>
  <c r="BL49" i="9"/>
  <c r="AO6" i="9" s="1"/>
  <c r="BL22" i="93"/>
  <c r="AL6" i="93" s="1"/>
  <c r="BD32" i="106"/>
  <c r="AH7" i="106" s="1"/>
  <c r="AS7" i="106" s="1"/>
  <c r="BD24" i="106"/>
  <c r="AG8" i="106" s="1"/>
  <c r="BL27" i="7"/>
  <c r="AL11" i="7" s="1"/>
  <c r="BD44" i="93"/>
  <c r="AI10" i="93" s="1"/>
  <c r="BL35" i="5"/>
  <c r="AM10" i="5" s="1"/>
  <c r="BD26" i="86"/>
  <c r="AG10" i="86" s="1"/>
  <c r="BL54" i="93"/>
  <c r="AO11" i="93" s="1"/>
  <c r="BD42" i="86"/>
  <c r="AI8" i="86" s="1"/>
  <c r="BD49" i="4"/>
  <c r="AJ6" i="4" s="1"/>
  <c r="BD23" i="87"/>
  <c r="AG7" i="87" s="1"/>
  <c r="BD33" i="93"/>
  <c r="AH8" i="93" s="1"/>
  <c r="AS8" i="93" s="1"/>
  <c r="BD42" i="5"/>
  <c r="AI8" i="5" s="1"/>
  <c r="AS8" i="5" s="1"/>
  <c r="BL35" i="105"/>
  <c r="AM10" i="105" s="1"/>
  <c r="BL26" i="104"/>
  <c r="AL10" i="104" s="1"/>
  <c r="BD34" i="108"/>
  <c r="AH9" i="108" s="1"/>
  <c r="AS9" i="108" s="1"/>
  <c r="BD41" i="104"/>
  <c r="AI7" i="104" s="1"/>
  <c r="AS7" i="104" s="1"/>
  <c r="BL23" i="10"/>
  <c r="AL7" i="10" s="1"/>
  <c r="BL53" i="95"/>
  <c r="AO10" i="95" s="1"/>
  <c r="BD54" i="107"/>
  <c r="AJ11" i="107" s="1"/>
  <c r="BD36" i="92"/>
  <c r="AH11" i="92" s="1"/>
  <c r="AS11" i="92" s="1"/>
  <c r="BD49" i="100"/>
  <c r="AJ6" i="100" s="1"/>
  <c r="BL24" i="5"/>
  <c r="AL8" i="5" s="1"/>
  <c r="BL31" i="102"/>
  <c r="AM6" i="102" s="1"/>
  <c r="BD26" i="92"/>
  <c r="AG10" i="92" s="1"/>
  <c r="AS10" i="92" s="1"/>
  <c r="BL36" i="100"/>
  <c r="AM11" i="100" s="1"/>
  <c r="BL36" i="9"/>
  <c r="AM11" i="9" s="1"/>
  <c r="BD45" i="7"/>
  <c r="AI11" i="7" s="1"/>
  <c r="AS11" i="7" s="1"/>
  <c r="AS9" i="6"/>
  <c r="BD32" i="95"/>
  <c r="AH7" i="95" s="1"/>
  <c r="BD40" i="102"/>
  <c r="AI6" i="102" s="1"/>
  <c r="BL40" i="9"/>
  <c r="AN6" i="9" s="1"/>
  <c r="BL44" i="106"/>
  <c r="AN10" i="106" s="1"/>
  <c r="AS10" i="106" s="1"/>
  <c r="AS7" i="117"/>
  <c r="BL26" i="9"/>
  <c r="AL10" i="9" s="1"/>
  <c r="BD51" i="104"/>
  <c r="AJ8" i="104" s="1"/>
  <c r="BD23" i="108"/>
  <c r="AG7" i="108" s="1"/>
  <c r="BD52" i="86"/>
  <c r="AJ9" i="86" s="1"/>
  <c r="BL25" i="107"/>
  <c r="AL9" i="107" s="1"/>
  <c r="BL45" i="108"/>
  <c r="AN11" i="108" s="1"/>
  <c r="BD22" i="98"/>
  <c r="AG6" i="98" s="1"/>
  <c r="BL27" i="93"/>
  <c r="AL11" i="93" s="1"/>
  <c r="BL26" i="100"/>
  <c r="AL10" i="100" s="1"/>
  <c r="BL27" i="108"/>
  <c r="AL11" i="108" s="1"/>
  <c r="BD36" i="86"/>
  <c r="AH11" i="86" s="1"/>
  <c r="BL50" i="86"/>
  <c r="AO7" i="86" s="1"/>
  <c r="BD22" i="107"/>
  <c r="AG6" i="107" s="1"/>
  <c r="AS6" i="107" s="1"/>
  <c r="BD43" i="108"/>
  <c r="AI9" i="108" s="1"/>
  <c r="BL51" i="9"/>
  <c r="AO8" i="9" s="1"/>
  <c r="BD52" i="102"/>
  <c r="AJ9" i="102" s="1"/>
  <c r="BL44" i="107"/>
  <c r="AN10" i="107" s="1"/>
  <c r="BD34" i="104"/>
  <c r="AH9" i="104" s="1"/>
  <c r="BD25" i="93"/>
  <c r="AG9" i="93" s="1"/>
  <c r="BL33" i="106"/>
  <c r="AM8" i="106" s="1"/>
  <c r="BL27" i="106"/>
  <c r="AL11" i="106" s="1"/>
  <c r="AS10" i="90"/>
  <c r="BL41" i="93"/>
  <c r="AN7" i="93" s="1"/>
  <c r="BD27" i="86"/>
  <c r="AG11" i="86" s="1"/>
  <c r="BD53" i="93"/>
  <c r="AJ10" i="93" s="1"/>
  <c r="BL51" i="4"/>
  <c r="AO8" i="4" s="1"/>
  <c r="BL32" i="93"/>
  <c r="AM7" i="93" s="1"/>
  <c r="BD31" i="105"/>
  <c r="AH6" i="105" s="1"/>
  <c r="BD31" i="108"/>
  <c r="AH6" i="108" s="1"/>
  <c r="BD51" i="108"/>
  <c r="AJ8" i="108" s="1"/>
  <c r="BL22" i="10"/>
  <c r="AL6" i="10" s="1"/>
  <c r="BL51" i="87"/>
  <c r="AO8" i="87" s="1"/>
  <c r="BL27" i="4"/>
  <c r="AL11" i="4" s="1"/>
  <c r="BD53" i="107"/>
  <c r="AJ10" i="107" s="1"/>
  <c r="BD31" i="92"/>
  <c r="AH6" i="92" s="1"/>
  <c r="BL52" i="100"/>
  <c r="AO9" i="100" s="1"/>
  <c r="BL49" i="92"/>
  <c r="AO6" i="92" s="1"/>
  <c r="BL53" i="105"/>
  <c r="AO10" i="105" s="1"/>
  <c r="BL26" i="5"/>
  <c r="AL10" i="5" s="1"/>
  <c r="BD25" i="92"/>
  <c r="AG9" i="92" s="1"/>
  <c r="BL35" i="100"/>
  <c r="AM10" i="100" s="1"/>
  <c r="BL31" i="89"/>
  <c r="AM6" i="89" s="1"/>
  <c r="BD25" i="102"/>
  <c r="AG9" i="102" s="1"/>
  <c r="BL35" i="9"/>
  <c r="AM10" i="9" s="1"/>
  <c r="BD42" i="7"/>
  <c r="AI8" i="7" s="1"/>
  <c r="BL43" i="102"/>
  <c r="AN9" i="102" s="1"/>
  <c r="BL34" i="4"/>
  <c r="AM9" i="4" s="1"/>
  <c r="BL40" i="106"/>
  <c r="AN6" i="106" s="1"/>
  <c r="BL24" i="9"/>
  <c r="AL8" i="9" s="1"/>
  <c r="BL26" i="108"/>
  <c r="AL10" i="108" s="1"/>
  <c r="BD26" i="107"/>
  <c r="AG10" i="107" s="1"/>
  <c r="BL50" i="9"/>
  <c r="AO7" i="9" s="1"/>
  <c r="BD34" i="7"/>
  <c r="AH9" i="7" s="1"/>
  <c r="BD25" i="100"/>
  <c r="AG9" i="100" s="1"/>
  <c r="AS9" i="100" s="1"/>
  <c r="BD53" i="104"/>
  <c r="AJ10" i="104" s="1"/>
  <c r="BL42" i="87"/>
  <c r="AN8" i="87" s="1"/>
  <c r="BL49" i="106"/>
  <c r="AO6" i="106" s="1"/>
  <c r="BD22" i="86"/>
  <c r="AG6" i="86" s="1"/>
  <c r="AS6" i="86" s="1"/>
  <c r="BL27" i="87"/>
  <c r="AL11" i="87" s="1"/>
  <c r="BD25" i="104"/>
  <c r="AG9" i="104" s="1"/>
  <c r="BD25" i="10"/>
  <c r="AG9" i="10" s="1"/>
  <c r="AS9" i="10" s="1"/>
  <c r="BL54" i="87"/>
  <c r="AO11" i="87" s="1"/>
  <c r="BL23" i="4"/>
  <c r="AL7" i="4" s="1"/>
  <c r="BD50" i="105"/>
  <c r="AJ7" i="105" s="1"/>
  <c r="AS7" i="85"/>
  <c r="BL45" i="98"/>
  <c r="AN11" i="98" s="1"/>
  <c r="BL27" i="92"/>
  <c r="AL11" i="92" s="1"/>
  <c r="BD31" i="100"/>
  <c r="AH6" i="100" s="1"/>
  <c r="AS6" i="100" s="1"/>
  <c r="BD32" i="9"/>
  <c r="AH7" i="9" s="1"/>
  <c r="BD26" i="95"/>
  <c r="AG10" i="95" s="1"/>
  <c r="AS10" i="95" s="1"/>
  <c r="BL34" i="107"/>
  <c r="AM9" i="107" s="1"/>
  <c r="BD31" i="95"/>
  <c r="AH6" i="95" s="1"/>
  <c r="BD44" i="9"/>
  <c r="AI10" i="9" s="1"/>
  <c r="BL45" i="92"/>
  <c r="AN11" i="92" s="1"/>
  <c r="BL31" i="4"/>
  <c r="AM6" i="4" s="1"/>
  <c r="BL45" i="89"/>
  <c r="AN11" i="89" s="1"/>
  <c r="BD49" i="102"/>
  <c r="AJ6" i="102" s="1"/>
  <c r="BD45" i="107"/>
  <c r="AI11" i="107" s="1"/>
  <c r="BD33" i="7"/>
  <c r="AH8" i="7" s="1"/>
  <c r="BD33" i="104"/>
  <c r="AH8" i="104" s="1"/>
  <c r="AS11" i="101"/>
  <c r="BL23" i="106"/>
  <c r="AL7" i="106" s="1"/>
  <c r="BL54" i="106"/>
  <c r="AO11" i="106" s="1"/>
  <c r="AS7" i="90"/>
  <c r="BD40" i="104"/>
  <c r="AI6" i="104" s="1"/>
  <c r="BL50" i="108"/>
  <c r="AO7" i="108" s="1"/>
  <c r="BD52" i="95"/>
  <c r="AJ9" i="95" s="1"/>
  <c r="BL53" i="100"/>
  <c r="AO10" i="100" s="1"/>
  <c r="BL51" i="92"/>
  <c r="AO8" i="92" s="1"/>
  <c r="AS6" i="85"/>
  <c r="BV11" i="85" s="1"/>
  <c r="BD23" i="92"/>
  <c r="AG7" i="92" s="1"/>
  <c r="BL43" i="4"/>
  <c r="AN9" i="4" s="1"/>
  <c r="AS7" i="102"/>
  <c r="BD22" i="95"/>
  <c r="AG6" i="95" s="1"/>
  <c r="AS6" i="95" s="1"/>
  <c r="BD22" i="89"/>
  <c r="AG6" i="89" s="1"/>
  <c r="BD33" i="4"/>
  <c r="AH8" i="4" s="1"/>
  <c r="BD43" i="93"/>
  <c r="AI9" i="93" s="1"/>
  <c r="BD44" i="86"/>
  <c r="AI10" i="86" s="1"/>
  <c r="BD44" i="5"/>
  <c r="AI10" i="5" s="1"/>
  <c r="AS7" i="96"/>
  <c r="BD52" i="92"/>
  <c r="AJ9" i="92" s="1"/>
  <c r="BL41" i="95"/>
  <c r="AN7" i="95" s="1"/>
  <c r="BD27" i="9"/>
  <c r="AG11" i="9" s="1"/>
  <c r="BD22" i="108"/>
  <c r="AG6" i="108" s="1"/>
  <c r="BL40" i="105"/>
  <c r="AN6" i="105" s="1"/>
  <c r="BL25" i="7"/>
  <c r="AL9" i="7" s="1"/>
  <c r="BD40" i="86"/>
  <c r="AI6" i="86" s="1"/>
  <c r="BL36" i="93"/>
  <c r="AM11" i="93" s="1"/>
  <c r="BL23" i="104"/>
  <c r="AL7" i="104" s="1"/>
  <c r="BD35" i="108"/>
  <c r="AH10" i="108" s="1"/>
  <c r="BL42" i="100"/>
  <c r="AN8" i="100" s="1"/>
  <c r="BL24" i="4"/>
  <c r="AL8" i="4" s="1"/>
  <c r="BL51" i="107"/>
  <c r="AO8" i="107" s="1"/>
  <c r="BL52" i="105"/>
  <c r="AO9" i="105" s="1"/>
  <c r="BL45" i="95"/>
  <c r="AN11" i="95" s="1"/>
  <c r="BD41" i="98"/>
  <c r="AI7" i="98" s="1"/>
  <c r="AS7" i="98" s="1"/>
  <c r="BL32" i="100"/>
  <c r="AM7" i="100" s="1"/>
  <c r="BD43" i="92"/>
  <c r="AI9" i="92" s="1"/>
  <c r="BD43" i="106"/>
  <c r="AI9" i="106" s="1"/>
  <c r="AS11" i="1"/>
  <c r="BL31" i="106"/>
  <c r="AM6" i="106" s="1"/>
  <c r="BD22" i="106"/>
  <c r="AG6" i="106" s="1"/>
  <c r="AS6" i="106" s="1"/>
  <c r="BD31" i="87"/>
  <c r="AH6" i="87" s="1"/>
  <c r="AS6" i="87" s="1"/>
  <c r="BL52" i="87"/>
  <c r="AO9" i="87" s="1"/>
  <c r="BD53" i="92"/>
  <c r="AJ10" i="92" s="1"/>
  <c r="BD22" i="5"/>
  <c r="AG6" i="5" s="1"/>
  <c r="AS6" i="5" s="1"/>
  <c r="BL53" i="7"/>
  <c r="AO10" i="7" s="1"/>
  <c r="BD53" i="5"/>
  <c r="AJ10" i="5" s="1"/>
  <c r="BD27" i="102"/>
  <c r="AG11" i="102" s="1"/>
  <c r="BL43" i="7"/>
  <c r="AN9" i="7" s="1"/>
  <c r="BL33" i="107"/>
  <c r="AM8" i="107" s="1"/>
  <c r="BL36" i="95"/>
  <c r="AM11" i="95" s="1"/>
  <c r="BD45" i="9"/>
  <c r="AI11" i="9" s="1"/>
  <c r="BD36" i="4"/>
  <c r="AH11" i="4" s="1"/>
  <c r="BD49" i="86"/>
  <c r="AJ6" i="86" s="1"/>
  <c r="BL23" i="7"/>
  <c r="AL7" i="7" s="1"/>
  <c r="BL41" i="86"/>
  <c r="AN7" i="86" s="1"/>
  <c r="BD43" i="5"/>
  <c r="AI9" i="5" s="1"/>
  <c r="AS9" i="5" s="1"/>
  <c r="BD52" i="108"/>
  <c r="AJ9" i="108" s="1"/>
  <c r="BD54" i="92"/>
  <c r="AJ11" i="92" s="1"/>
  <c r="BL44" i="95"/>
  <c r="AN10" i="95" s="1"/>
  <c r="BL36" i="102"/>
  <c r="AM11" i="102" s="1"/>
  <c r="BL32" i="10"/>
  <c r="AM7" i="10" s="1"/>
  <c r="BD22" i="105"/>
  <c r="AG6" i="105" s="1"/>
  <c r="A253" i="61"/>
  <c r="A105" i="61"/>
  <c r="A429" i="61"/>
  <c r="A409" i="61"/>
  <c r="A57" i="61"/>
  <c r="A193" i="61"/>
  <c r="A285" i="61"/>
  <c r="A473" i="61"/>
  <c r="A297" i="61"/>
  <c r="A209" i="61"/>
  <c r="A61" i="61"/>
  <c r="A181" i="61"/>
  <c r="A509" i="61"/>
  <c r="A257" i="61"/>
  <c r="A301" i="61"/>
  <c r="A445" i="61"/>
  <c r="A401" i="61"/>
  <c r="A109" i="61"/>
  <c r="A197" i="61"/>
  <c r="A389" i="61"/>
  <c r="A513" i="61"/>
  <c r="A77" i="61"/>
  <c r="A185" i="61"/>
  <c r="A469" i="61"/>
  <c r="A277" i="61"/>
  <c r="A233" i="61"/>
  <c r="A101" i="61"/>
  <c r="A65" i="61"/>
  <c r="A377" i="61"/>
  <c r="A361" i="61"/>
  <c r="A441" i="61"/>
  <c r="A321" i="61"/>
  <c r="A437" i="61"/>
  <c r="A309" i="61"/>
  <c r="A505" i="61"/>
  <c r="A261" i="61"/>
  <c r="A313" i="61"/>
  <c r="A289" i="61"/>
  <c r="A293" i="61"/>
  <c r="A225" i="61"/>
  <c r="A241" i="61"/>
  <c r="A133" i="61"/>
  <c r="A73" i="61"/>
  <c r="A177" i="61"/>
  <c r="A417" i="61"/>
  <c r="A281" i="61"/>
  <c r="A273" i="61"/>
  <c r="A477" i="61"/>
  <c r="A149" i="61"/>
  <c r="A145" i="61"/>
  <c r="A345" i="61"/>
  <c r="A385" i="61"/>
  <c r="A249" i="61"/>
  <c r="A449" i="61"/>
  <c r="A129" i="61"/>
  <c r="A325" i="61"/>
  <c r="A153" i="61"/>
  <c r="A81" i="61"/>
  <c r="A413" i="61"/>
  <c r="A333" i="61"/>
  <c r="D3" i="111"/>
  <c r="AH2" i="75"/>
  <c r="E2" i="49"/>
  <c r="M2" i="75"/>
  <c r="A489" i="61"/>
  <c r="A237" i="61"/>
  <c r="A141" i="61"/>
  <c r="A205" i="61"/>
  <c r="A97" i="61"/>
  <c r="A93" i="61"/>
  <c r="A125" i="61"/>
  <c r="A337" i="61"/>
  <c r="A457" i="61"/>
  <c r="A357" i="61"/>
  <c r="A481" i="61"/>
  <c r="A117" i="61"/>
  <c r="A229" i="61"/>
  <c r="A497" i="61"/>
  <c r="A121" i="61"/>
  <c r="A381" i="61"/>
  <c r="A485" i="61"/>
  <c r="A69" i="61"/>
  <c r="A405" i="61"/>
  <c r="A49" i="61"/>
  <c r="A161" i="61"/>
  <c r="A349" i="61"/>
  <c r="A501" i="61"/>
  <c r="A341" i="61"/>
  <c r="A245" i="61"/>
  <c r="A493" i="61"/>
  <c r="A433" i="61"/>
  <c r="A221" i="61"/>
  <c r="A373" i="61"/>
  <c r="A137" i="61"/>
  <c r="A397" i="61"/>
  <c r="A165" i="61"/>
  <c r="A421" i="61"/>
  <c r="A113" i="61"/>
  <c r="A89" i="61"/>
  <c r="A41" i="61"/>
  <c r="A353" i="61"/>
  <c r="A53" i="61"/>
  <c r="A365" i="61"/>
  <c r="A157" i="61"/>
  <c r="A265" i="61"/>
  <c r="A425" i="61"/>
  <c r="A453" i="61"/>
  <c r="A217" i="61"/>
  <c r="A45" i="61"/>
  <c r="A393" i="61"/>
  <c r="A37" i="61"/>
  <c r="A369" i="61"/>
  <c r="A317" i="61"/>
  <c r="A329" i="61"/>
  <c r="A465" i="61"/>
  <c r="A201" i="61"/>
  <c r="A305" i="61"/>
  <c r="A173" i="61"/>
  <c r="A85" i="61"/>
  <c r="A189" i="61"/>
  <c r="A213" i="61"/>
  <c r="A169" i="61"/>
  <c r="A461" i="61"/>
  <c r="A269" i="61"/>
  <c r="AS10" i="4" l="1"/>
  <c r="AS8" i="4"/>
  <c r="AS9" i="4"/>
  <c r="AS6" i="4"/>
  <c r="BV6" i="4" s="1"/>
  <c r="BY6" i="117"/>
  <c r="CA6" i="117"/>
  <c r="B8" i="75"/>
  <c r="A9" i="48" s="1"/>
  <c r="C9" i="48" s="1"/>
  <c r="D7" i="75"/>
  <c r="B5" i="75"/>
  <c r="A8" i="48" s="1"/>
  <c r="C8" i="48" s="1"/>
  <c r="B4" i="75"/>
  <c r="A7" i="48" s="1"/>
  <c r="C7" i="48" s="1"/>
  <c r="D8" i="75"/>
  <c r="B6" i="75"/>
  <c r="A4" i="48" s="1"/>
  <c r="C4" i="48" s="1"/>
  <c r="B10" i="75"/>
  <c r="A6" i="48" s="1"/>
  <c r="C6" i="48" s="1"/>
  <c r="B7" i="75"/>
  <c r="A5" i="48" s="1"/>
  <c r="C5" i="48" s="1"/>
  <c r="D5" i="75"/>
  <c r="D4" i="75"/>
  <c r="B9" i="75"/>
  <c r="A10" i="48" s="1"/>
  <c r="C10" i="48" s="1"/>
  <c r="D3" i="75"/>
  <c r="D10" i="75"/>
  <c r="D6" i="75"/>
  <c r="D9" i="75"/>
  <c r="B3" i="75"/>
  <c r="A3" i="48" s="1"/>
  <c r="BZ6" i="87"/>
  <c r="BV6" i="87"/>
  <c r="BX6" i="87"/>
  <c r="BY6" i="87"/>
  <c r="CA11" i="92"/>
  <c r="BX11" i="92"/>
  <c r="BZ11" i="92"/>
  <c r="BX8" i="5"/>
  <c r="BZ8" i="5"/>
  <c r="BW8" i="5"/>
  <c r="BY8" i="5"/>
  <c r="BV8" i="5"/>
  <c r="BX8" i="105"/>
  <c r="BY8" i="105"/>
  <c r="BX9" i="89"/>
  <c r="CA9" i="89"/>
  <c r="BW9" i="89"/>
  <c r="BY9" i="89"/>
  <c r="CA9" i="5"/>
  <c r="BV9" i="5"/>
  <c r="BX9" i="5"/>
  <c r="BY9" i="5"/>
  <c r="BZ9" i="5"/>
  <c r="BW11" i="7"/>
  <c r="CA11" i="7"/>
  <c r="BX11" i="7"/>
  <c r="BW9" i="108"/>
  <c r="BV9" i="108"/>
  <c r="BY9" i="108"/>
  <c r="BX9" i="108"/>
  <c r="BZ9" i="108"/>
  <c r="BW8" i="93"/>
  <c r="BV8" i="93"/>
  <c r="BX8" i="93"/>
  <c r="BZ10" i="5"/>
  <c r="BW10" i="5"/>
  <c r="BX10" i="5"/>
  <c r="BV10" i="5"/>
  <c r="BY10" i="5"/>
  <c r="BX8" i="100"/>
  <c r="BV8" i="100"/>
  <c r="BY8" i="100"/>
  <c r="BW8" i="108"/>
  <c r="BV8" i="108"/>
  <c r="BX8" i="108"/>
  <c r="BY8" i="108"/>
  <c r="BW10" i="102"/>
  <c r="BV10" i="102"/>
  <c r="BY10" i="102"/>
  <c r="BZ10" i="102"/>
  <c r="BX10" i="102"/>
  <c r="BX8" i="95"/>
  <c r="BV8" i="95"/>
  <c r="BZ8" i="95"/>
  <c r="BW8" i="95"/>
  <c r="BY9" i="105"/>
  <c r="BV9" i="105"/>
  <c r="BX9" i="105"/>
  <c r="BV8" i="102"/>
  <c r="BW8" i="102"/>
  <c r="BZ8" i="102"/>
  <c r="BX8" i="102"/>
  <c r="CB8" i="8"/>
  <c r="BZ10" i="106"/>
  <c r="BV10" i="106"/>
  <c r="CA10" i="106"/>
  <c r="BW10" i="106"/>
  <c r="CA7" i="104"/>
  <c r="BZ7" i="104"/>
  <c r="BW7" i="104"/>
  <c r="BV10" i="87"/>
  <c r="BZ10" i="87"/>
  <c r="BY10" i="87"/>
  <c r="BX10" i="87"/>
  <c r="CA10" i="87"/>
  <c r="BY7" i="89"/>
  <c r="BX7" i="89"/>
  <c r="BV7" i="89"/>
  <c r="BW7" i="89"/>
  <c r="CA7" i="89"/>
  <c r="BV6" i="93"/>
  <c r="BW6" i="93"/>
  <c r="BX6" i="93"/>
  <c r="BW7" i="98"/>
  <c r="BY7" i="98"/>
  <c r="BZ7" i="98"/>
  <c r="BX7" i="98"/>
  <c r="CA6" i="100"/>
  <c r="BY6" i="100"/>
  <c r="BX6" i="100"/>
  <c r="BV6" i="100"/>
  <c r="BZ7" i="106"/>
  <c r="BW7" i="106"/>
  <c r="CA7" i="106"/>
  <c r="BV7" i="106"/>
  <c r="BW7" i="10"/>
  <c r="BY7" i="10"/>
  <c r="BV7" i="10"/>
  <c r="BX7" i="10"/>
  <c r="BZ7" i="10"/>
  <c r="BV6" i="9"/>
  <c r="CA6" i="9"/>
  <c r="BZ6" i="9"/>
  <c r="BX6" i="9"/>
  <c r="BV11" i="107"/>
  <c r="CA11" i="107"/>
  <c r="BY11" i="107"/>
  <c r="BZ11" i="107"/>
  <c r="BW11" i="107"/>
  <c r="BV8" i="9"/>
  <c r="BX8" i="9"/>
  <c r="BZ8" i="9"/>
  <c r="BW8" i="9"/>
  <c r="BX8" i="87"/>
  <c r="BY8" i="87"/>
  <c r="BV8" i="87"/>
  <c r="BZ8" i="87"/>
  <c r="BY9" i="107"/>
  <c r="BV9" i="107"/>
  <c r="BX9" i="107"/>
  <c r="CA9" i="107"/>
  <c r="BY6" i="5"/>
  <c r="BZ6" i="5"/>
  <c r="BX6" i="5"/>
  <c r="BV6" i="5"/>
  <c r="BX6" i="95"/>
  <c r="CA6" i="95"/>
  <c r="BV6" i="95"/>
  <c r="BZ6" i="95"/>
  <c r="BZ10" i="95"/>
  <c r="CA10" i="95"/>
  <c r="BV10" i="95"/>
  <c r="BX10" i="95"/>
  <c r="BY9" i="100"/>
  <c r="BV9" i="100"/>
  <c r="BX9" i="100"/>
  <c r="BZ10" i="92"/>
  <c r="CA10" i="92"/>
  <c r="BV10" i="92"/>
  <c r="BX10" i="92"/>
  <c r="BX7" i="93"/>
  <c r="BW7" i="93"/>
  <c r="BV7" i="93"/>
  <c r="BZ8" i="1"/>
  <c r="BV8" i="1"/>
  <c r="BX8" i="1"/>
  <c r="CA8" i="1"/>
  <c r="BY8" i="1"/>
  <c r="BW8" i="1"/>
  <c r="BY10" i="88"/>
  <c r="BZ10" i="88"/>
  <c r="BX10" i="88"/>
  <c r="CA10" i="88"/>
  <c r="BV10" i="88"/>
  <c r="BW10" i="88"/>
  <c r="BV7" i="1"/>
  <c r="BZ7" i="1"/>
  <c r="BW7" i="1"/>
  <c r="BX7" i="1"/>
  <c r="CA7" i="1"/>
  <c r="BY7" i="1"/>
  <c r="BV9" i="85"/>
  <c r="CA7" i="7"/>
  <c r="BW7" i="7"/>
  <c r="BV6" i="6"/>
  <c r="BY6" i="6"/>
  <c r="BW6" i="6"/>
  <c r="BZ6" i="6"/>
  <c r="BX6" i="6"/>
  <c r="CA6" i="6"/>
  <c r="AS10" i="108"/>
  <c r="AS10" i="100"/>
  <c r="BZ9" i="100" s="1"/>
  <c r="BW10" i="9"/>
  <c r="BV10" i="9"/>
  <c r="BZ10" i="9"/>
  <c r="BX10" i="9"/>
  <c r="BX8" i="91"/>
  <c r="BY8" i="91"/>
  <c r="CA8" i="91"/>
  <c r="BV8" i="91"/>
  <c r="BZ8" i="91"/>
  <c r="BW8" i="91"/>
  <c r="BY7" i="8"/>
  <c r="BX7" i="8"/>
  <c r="BV7" i="8"/>
  <c r="BZ7" i="8"/>
  <c r="BW7" i="8"/>
  <c r="CA7" i="8"/>
  <c r="AS6" i="7"/>
  <c r="BY10" i="6"/>
  <c r="BV10" i="6"/>
  <c r="CB10" i="6" s="1"/>
  <c r="BW10" i="6"/>
  <c r="BX10" i="6"/>
  <c r="BZ10" i="6"/>
  <c r="CA10" i="6"/>
  <c r="CA7" i="103"/>
  <c r="BW7" i="103"/>
  <c r="BY7" i="103"/>
  <c r="BZ7" i="103"/>
  <c r="BV7" i="103"/>
  <c r="BX7" i="103"/>
  <c r="BZ7" i="101"/>
  <c r="CA7" i="101"/>
  <c r="BX7" i="101"/>
  <c r="BV7" i="101"/>
  <c r="BY7" i="101"/>
  <c r="BW7" i="101"/>
  <c r="BV8" i="99"/>
  <c r="BY8" i="99"/>
  <c r="CA8" i="99"/>
  <c r="BZ8" i="99"/>
  <c r="BX8" i="99"/>
  <c r="BW8" i="99"/>
  <c r="AS11" i="102"/>
  <c r="CA10" i="102" s="1"/>
  <c r="CA7" i="102"/>
  <c r="BX7" i="102"/>
  <c r="BW7" i="102"/>
  <c r="BV7" i="102"/>
  <c r="BZ7" i="102"/>
  <c r="BY11" i="101"/>
  <c r="CA11" i="101"/>
  <c r="BX11" i="101"/>
  <c r="BV11" i="101"/>
  <c r="CB11" i="101" s="1"/>
  <c r="BW11" i="101"/>
  <c r="BZ11" i="101"/>
  <c r="BX7" i="85"/>
  <c r="BV7" i="85"/>
  <c r="BY7" i="85"/>
  <c r="BW7" i="85"/>
  <c r="CA7" i="85"/>
  <c r="BZ7" i="85"/>
  <c r="BY9" i="10"/>
  <c r="BZ9" i="10"/>
  <c r="CA9" i="10"/>
  <c r="BW9" i="10"/>
  <c r="BV9" i="10"/>
  <c r="BZ6" i="107"/>
  <c r="BV6" i="107"/>
  <c r="CA6" i="107"/>
  <c r="BY6" i="107"/>
  <c r="BX6" i="107"/>
  <c r="AS7" i="9"/>
  <c r="AS11" i="98"/>
  <c r="CA7" i="98" s="1"/>
  <c r="AS8" i="104"/>
  <c r="CA9" i="90"/>
  <c r="BV9" i="90"/>
  <c r="BW9" i="90"/>
  <c r="BY9" i="90"/>
  <c r="BZ9" i="90"/>
  <c r="BX9" i="90"/>
  <c r="BZ7" i="99"/>
  <c r="BX7" i="99"/>
  <c r="BW7" i="99"/>
  <c r="CA7" i="99"/>
  <c r="BV7" i="99"/>
  <c r="BY7" i="99"/>
  <c r="AS7" i="100"/>
  <c r="BW6" i="100" s="1"/>
  <c r="BY9" i="86"/>
  <c r="CA9" i="86"/>
  <c r="BZ9" i="86"/>
  <c r="BV9" i="86"/>
  <c r="BV8" i="101"/>
  <c r="BZ8" i="101"/>
  <c r="BY8" i="101"/>
  <c r="CA8" i="101"/>
  <c r="BW8" i="101"/>
  <c r="BX8" i="101"/>
  <c r="AS10" i="105"/>
  <c r="AS7" i="4"/>
  <c r="BW10" i="4" s="1"/>
  <c r="BY11" i="90"/>
  <c r="CA11" i="90"/>
  <c r="BV11" i="90"/>
  <c r="BX11" i="90"/>
  <c r="BZ11" i="90"/>
  <c r="BW11" i="90"/>
  <c r="AS11" i="95"/>
  <c r="AS11" i="4"/>
  <c r="AS11" i="106"/>
  <c r="AS11" i="93"/>
  <c r="BZ11" i="6"/>
  <c r="BY11" i="6"/>
  <c r="BW11" i="6"/>
  <c r="CA11" i="6"/>
  <c r="BV11" i="6"/>
  <c r="BX11" i="6"/>
  <c r="BW10" i="104"/>
  <c r="BZ10" i="104"/>
  <c r="CA10" i="104"/>
  <c r="BV6" i="97"/>
  <c r="BZ6" i="97"/>
  <c r="BW6" i="97"/>
  <c r="BX6" i="97"/>
  <c r="CA6" i="97"/>
  <c r="BY6" i="97"/>
  <c r="BY10" i="101"/>
  <c r="BV10" i="101"/>
  <c r="BZ10" i="101"/>
  <c r="BX10" i="101"/>
  <c r="BW10" i="101"/>
  <c r="CA10" i="101"/>
  <c r="AS6" i="92"/>
  <c r="AS8" i="10"/>
  <c r="BZ10" i="4"/>
  <c r="BX10" i="4"/>
  <c r="CA10" i="99"/>
  <c r="BY10" i="99"/>
  <c r="BW10" i="99"/>
  <c r="BZ10" i="99"/>
  <c r="BX10" i="99"/>
  <c r="BV10" i="99"/>
  <c r="BY6" i="94"/>
  <c r="CA6" i="94"/>
  <c r="BV6" i="94"/>
  <c r="BX6" i="94"/>
  <c r="BW6" i="94"/>
  <c r="BZ6" i="94"/>
  <c r="BX9" i="97"/>
  <c r="BW9" i="97"/>
  <c r="BV9" i="97"/>
  <c r="BY9" i="97"/>
  <c r="CA9" i="97"/>
  <c r="BZ9" i="97"/>
  <c r="BY8" i="98"/>
  <c r="BW8" i="98"/>
  <c r="BX8" i="98"/>
  <c r="BZ8" i="98"/>
  <c r="CA8" i="98"/>
  <c r="BZ6" i="10"/>
  <c r="BX6" i="10"/>
  <c r="BY6" i="10"/>
  <c r="BV6" i="10"/>
  <c r="BW6" i="10"/>
  <c r="BX11" i="99"/>
  <c r="BZ11" i="99"/>
  <c r="BV11" i="99"/>
  <c r="CA11" i="99"/>
  <c r="BW11" i="99"/>
  <c r="BY11" i="99"/>
  <c r="BX7" i="97"/>
  <c r="BY7" i="97"/>
  <c r="BV7" i="97"/>
  <c r="BW7" i="97"/>
  <c r="BZ7" i="97"/>
  <c r="CA7" i="97"/>
  <c r="BV9" i="94"/>
  <c r="CB9" i="94" s="1"/>
  <c r="BW9" i="99"/>
  <c r="CB9" i="99" s="1"/>
  <c r="BX10" i="98"/>
  <c r="CA10" i="98"/>
  <c r="BZ10" i="98"/>
  <c r="BY10" i="98"/>
  <c r="BW10" i="98"/>
  <c r="BZ6" i="99"/>
  <c r="BX6" i="99"/>
  <c r="BY6" i="99"/>
  <c r="CA6" i="99"/>
  <c r="BV6" i="99"/>
  <c r="BW6" i="99"/>
  <c r="BV10" i="97"/>
  <c r="CB10" i="97" s="1"/>
  <c r="BX11" i="103"/>
  <c r="CA11" i="103"/>
  <c r="BZ11" i="103"/>
  <c r="BV11" i="103"/>
  <c r="BW11" i="103"/>
  <c r="BY11" i="103"/>
  <c r="BX8" i="94"/>
  <c r="BW8" i="94"/>
  <c r="BY8" i="94"/>
  <c r="BZ8" i="94"/>
  <c r="BV8" i="94"/>
  <c r="CB8" i="94" s="1"/>
  <c r="CA8" i="94"/>
  <c r="AS6" i="105"/>
  <c r="BZ11" i="1"/>
  <c r="CA11" i="1"/>
  <c r="BX11" i="1"/>
  <c r="BW11" i="1"/>
  <c r="BV11" i="1"/>
  <c r="BY11" i="1"/>
  <c r="AS6" i="108"/>
  <c r="BX7" i="96"/>
  <c r="BV7" i="96"/>
  <c r="CA7" i="96"/>
  <c r="BY7" i="96"/>
  <c r="BW7" i="96"/>
  <c r="BZ7" i="96"/>
  <c r="CA7" i="90"/>
  <c r="BZ7" i="90"/>
  <c r="BW7" i="90"/>
  <c r="BY7" i="90"/>
  <c r="BX7" i="90"/>
  <c r="BV7" i="90"/>
  <c r="AS9" i="104"/>
  <c r="BY7" i="104" s="1"/>
  <c r="AS9" i="92"/>
  <c r="AS11" i="86"/>
  <c r="CA7" i="117"/>
  <c r="BY7" i="117"/>
  <c r="BV7" i="117"/>
  <c r="BW7" i="117"/>
  <c r="BZ7" i="117"/>
  <c r="BX7" i="117"/>
  <c r="AS7" i="87"/>
  <c r="BW10" i="87" s="1"/>
  <c r="AS10" i="86"/>
  <c r="AS8" i="106"/>
  <c r="BX7" i="106" s="1"/>
  <c r="AS7" i="95"/>
  <c r="BX8" i="117"/>
  <c r="BZ8" i="117"/>
  <c r="CA8" i="117"/>
  <c r="BV8" i="117"/>
  <c r="BY8" i="117"/>
  <c r="BW8" i="117"/>
  <c r="BX7" i="88"/>
  <c r="BW7" i="88"/>
  <c r="BY7" i="88"/>
  <c r="CA7" i="88"/>
  <c r="BZ7" i="88"/>
  <c r="BV7" i="88"/>
  <c r="CA6" i="96"/>
  <c r="BY6" i="96"/>
  <c r="BX6" i="96"/>
  <c r="BW6" i="96"/>
  <c r="BZ6" i="96"/>
  <c r="BV6" i="96"/>
  <c r="BW9" i="101"/>
  <c r="BZ9" i="101"/>
  <c r="CB9" i="101" s="1"/>
  <c r="BW6" i="101"/>
  <c r="CB6" i="101" s="1"/>
  <c r="AS8" i="86"/>
  <c r="AS10" i="93"/>
  <c r="BZ6" i="93" s="1"/>
  <c r="AS9" i="106"/>
  <c r="BY7" i="106" s="1"/>
  <c r="BY10" i="85"/>
  <c r="CA10" i="85"/>
  <c r="BX10" i="85"/>
  <c r="BV10" i="85"/>
  <c r="BZ10" i="85"/>
  <c r="BW10" i="85"/>
  <c r="AS11" i="10"/>
  <c r="AS8" i="7"/>
  <c r="AS9" i="95"/>
  <c r="AS7" i="86"/>
  <c r="AS11" i="89"/>
  <c r="AS7" i="107"/>
  <c r="BW9" i="107" s="1"/>
  <c r="AS9" i="9"/>
  <c r="BY8" i="9" s="1"/>
  <c r="BW8" i="90"/>
  <c r="BV8" i="90"/>
  <c r="BZ8" i="90"/>
  <c r="BX8" i="90"/>
  <c r="BY8" i="90"/>
  <c r="CA8" i="90"/>
  <c r="BZ8" i="6"/>
  <c r="BY8" i="6"/>
  <c r="CA8" i="6"/>
  <c r="BX8" i="6"/>
  <c r="BV8" i="6"/>
  <c r="BW8" i="6"/>
  <c r="CA7" i="91"/>
  <c r="BW7" i="91"/>
  <c r="BY7" i="91"/>
  <c r="BV7" i="91"/>
  <c r="CB7" i="91" s="1"/>
  <c r="BX7" i="91"/>
  <c r="BZ7" i="91"/>
  <c r="AS7" i="5"/>
  <c r="BZ11" i="85"/>
  <c r="BW11" i="85"/>
  <c r="CB11" i="85" s="1"/>
  <c r="BY6" i="90"/>
  <c r="BX6" i="117"/>
  <c r="BX11" i="97"/>
  <c r="BW11" i="97"/>
  <c r="BZ11" i="97"/>
  <c r="CA11" i="97"/>
  <c r="BV11" i="97"/>
  <c r="BY11" i="97"/>
  <c r="BV7" i="94"/>
  <c r="CB7" i="94" s="1"/>
  <c r="BX9" i="117"/>
  <c r="BY9" i="117"/>
  <c r="BZ9" i="117"/>
  <c r="CA9" i="117"/>
  <c r="BV9" i="117"/>
  <c r="BW9" i="117"/>
  <c r="BW6" i="88"/>
  <c r="CB11" i="8"/>
  <c r="CA6" i="91"/>
  <c r="BX6" i="91"/>
  <c r="BZ6" i="91"/>
  <c r="BW6" i="91"/>
  <c r="BY6" i="91"/>
  <c r="BV6" i="91"/>
  <c r="BZ9" i="99"/>
  <c r="BW10" i="96"/>
  <c r="BY10" i="96"/>
  <c r="CA10" i="96"/>
  <c r="BZ10" i="96"/>
  <c r="BV10" i="96"/>
  <c r="BX10" i="96"/>
  <c r="CA11" i="94"/>
  <c r="BY11" i="94"/>
  <c r="BX11" i="94"/>
  <c r="BV11" i="94"/>
  <c r="CB11" i="94" s="1"/>
  <c r="BZ11" i="94"/>
  <c r="BW11" i="94"/>
  <c r="BV11" i="91"/>
  <c r="BY11" i="91"/>
  <c r="CA11" i="91"/>
  <c r="BX11" i="91"/>
  <c r="BZ11" i="91"/>
  <c r="BW11" i="91"/>
  <c r="BV6" i="106"/>
  <c r="BZ6" i="106"/>
  <c r="BW6" i="106"/>
  <c r="BX6" i="106"/>
  <c r="BX6" i="85"/>
  <c r="BY6" i="85"/>
  <c r="BZ6" i="85"/>
  <c r="CA6" i="85"/>
  <c r="BW6" i="85"/>
  <c r="BV6" i="85"/>
  <c r="CB6" i="85" s="1"/>
  <c r="BX6" i="86"/>
  <c r="CA6" i="86"/>
  <c r="BW6" i="86"/>
  <c r="BV6" i="86"/>
  <c r="CB6" i="86" s="1"/>
  <c r="BZ6" i="86"/>
  <c r="BY6" i="86"/>
  <c r="BW10" i="90"/>
  <c r="CA10" i="90"/>
  <c r="BV10" i="90"/>
  <c r="BZ10" i="90"/>
  <c r="BY10" i="90"/>
  <c r="BX10" i="90"/>
  <c r="BZ9" i="6"/>
  <c r="BX9" i="6"/>
  <c r="CA9" i="6"/>
  <c r="BV9" i="6"/>
  <c r="CB9" i="6" s="1"/>
  <c r="BW9" i="6"/>
  <c r="BY9" i="6"/>
  <c r="BZ8" i="92"/>
  <c r="BX8" i="92"/>
  <c r="BV8" i="92"/>
  <c r="CA8" i="92"/>
  <c r="BX10" i="94"/>
  <c r="BZ10" i="94"/>
  <c r="BY10" i="94"/>
  <c r="BV10" i="94"/>
  <c r="CB10" i="94" s="1"/>
  <c r="CA10" i="94"/>
  <c r="BW10" i="94"/>
  <c r="BY10" i="91"/>
  <c r="BV10" i="91"/>
  <c r="BW10" i="91"/>
  <c r="BZ10" i="91"/>
  <c r="BX10" i="91"/>
  <c r="CA10" i="91"/>
  <c r="BX11" i="88"/>
  <c r="BW11" i="88"/>
  <c r="BZ11" i="88"/>
  <c r="BY11" i="88"/>
  <c r="CA11" i="88"/>
  <c r="BV11" i="88"/>
  <c r="CA9" i="98"/>
  <c r="BX9" i="98"/>
  <c r="BY9" i="98"/>
  <c r="BW9" i="98"/>
  <c r="BZ9" i="98"/>
  <c r="BY9" i="87"/>
  <c r="BX9" i="87"/>
  <c r="BZ9" i="87"/>
  <c r="CA9" i="87"/>
  <c r="BV9" i="87"/>
  <c r="CA8" i="96"/>
  <c r="BX8" i="96"/>
  <c r="BZ8" i="96"/>
  <c r="BY8" i="96"/>
  <c r="BW8" i="96"/>
  <c r="BV8" i="96"/>
  <c r="CB8" i="96" s="1"/>
  <c r="CA6" i="102"/>
  <c r="BX6" i="102"/>
  <c r="BZ6" i="102"/>
  <c r="BW6" i="102"/>
  <c r="BV6" i="102"/>
  <c r="CA11" i="104"/>
  <c r="BZ11" i="104"/>
  <c r="BW11" i="104"/>
  <c r="BY11" i="104"/>
  <c r="BX11" i="104"/>
  <c r="BZ11" i="96"/>
  <c r="BY11" i="96"/>
  <c r="BX11" i="96"/>
  <c r="BW11" i="96"/>
  <c r="BV11" i="96"/>
  <c r="CA11" i="96"/>
  <c r="BX6" i="103"/>
  <c r="BW6" i="103"/>
  <c r="BZ6" i="103"/>
  <c r="BY6" i="103"/>
  <c r="CA6" i="103"/>
  <c r="BV6" i="103"/>
  <c r="CB6" i="103" s="1"/>
  <c r="BZ6" i="90"/>
  <c r="BY9" i="91"/>
  <c r="BW9" i="91"/>
  <c r="BZ9" i="91"/>
  <c r="BV9" i="91"/>
  <c r="CA9" i="91"/>
  <c r="BX9" i="91"/>
  <c r="BW9" i="103"/>
  <c r="CB9" i="103" s="1"/>
  <c r="BW11" i="8"/>
  <c r="BW9" i="88"/>
  <c r="BX9" i="88"/>
  <c r="CA9" i="88"/>
  <c r="BZ9" i="88"/>
  <c r="BY9" i="88"/>
  <c r="BV9" i="88"/>
  <c r="CB9" i="88" s="1"/>
  <c r="AS11" i="9"/>
  <c r="AS6" i="89"/>
  <c r="BV8" i="89" s="1"/>
  <c r="CB8" i="89" s="1"/>
  <c r="AS7" i="92"/>
  <c r="BW10" i="92" s="1"/>
  <c r="AS10" i="107"/>
  <c r="AS9" i="102"/>
  <c r="AS9" i="93"/>
  <c r="AS6" i="98"/>
  <c r="AS7" i="108"/>
  <c r="AS8" i="107"/>
  <c r="BX11" i="107" s="1"/>
  <c r="BX8" i="85"/>
  <c r="BW8" i="85"/>
  <c r="BZ8" i="85"/>
  <c r="BY8" i="85"/>
  <c r="CA8" i="85"/>
  <c r="BV8" i="85"/>
  <c r="CB8" i="85" s="1"/>
  <c r="BW6" i="1"/>
  <c r="BZ6" i="1"/>
  <c r="BX6" i="1"/>
  <c r="BY6" i="1"/>
  <c r="CA6" i="1"/>
  <c r="BV6" i="1"/>
  <c r="AS6" i="104"/>
  <c r="AS7" i="105"/>
  <c r="BY7" i="6"/>
  <c r="BX7" i="6"/>
  <c r="BZ7" i="6"/>
  <c r="BV7" i="6"/>
  <c r="CB7" i="6" s="1"/>
  <c r="CA7" i="6"/>
  <c r="BW7" i="6"/>
  <c r="AS10" i="89"/>
  <c r="BZ7" i="89" s="1"/>
  <c r="AS10" i="7"/>
  <c r="BW10" i="1"/>
  <c r="BX10" i="1"/>
  <c r="BV10" i="1"/>
  <c r="BY10" i="1"/>
  <c r="CA10" i="1"/>
  <c r="BZ10" i="1"/>
  <c r="BW9" i="96"/>
  <c r="BX9" i="96"/>
  <c r="CA9" i="96"/>
  <c r="BZ9" i="96"/>
  <c r="BY9" i="96"/>
  <c r="BV9" i="96"/>
  <c r="CB9" i="96" s="1"/>
  <c r="CA8" i="88"/>
  <c r="BX8" i="88"/>
  <c r="BV8" i="88"/>
  <c r="CB8" i="88" s="1"/>
  <c r="BZ8" i="88"/>
  <c r="BY8" i="88"/>
  <c r="BW8" i="88"/>
  <c r="BX9" i="85"/>
  <c r="CA6" i="101"/>
  <c r="AS11" i="5"/>
  <c r="AS9" i="7"/>
  <c r="BY11" i="7" s="1"/>
  <c r="CA10" i="117"/>
  <c r="BZ10" i="117"/>
  <c r="BY10" i="117"/>
  <c r="BW10" i="117"/>
  <c r="BV10" i="117"/>
  <c r="BX10" i="117"/>
  <c r="AS11" i="87"/>
  <c r="CA8" i="87" s="1"/>
  <c r="AS11" i="108"/>
  <c r="BZ9" i="1"/>
  <c r="BX9" i="1"/>
  <c r="CA9" i="1"/>
  <c r="BV9" i="1"/>
  <c r="BW9" i="1"/>
  <c r="BY9" i="1"/>
  <c r="BX9" i="8"/>
  <c r="CA9" i="8"/>
  <c r="BY9" i="8"/>
  <c r="BZ9" i="8"/>
  <c r="BV9" i="8"/>
  <c r="BW9" i="8"/>
  <c r="AS11" i="105"/>
  <c r="AS11" i="100"/>
  <c r="CA8" i="100" s="1"/>
  <c r="BV10" i="103"/>
  <c r="BZ10" i="103"/>
  <c r="BW10" i="103"/>
  <c r="BY10" i="103"/>
  <c r="BX10" i="103"/>
  <c r="CA10" i="103"/>
  <c r="BX8" i="89"/>
  <c r="BY8" i="89"/>
  <c r="BZ8" i="89"/>
  <c r="BW8" i="89"/>
  <c r="CA8" i="89"/>
  <c r="BX11" i="85"/>
  <c r="BV8" i="97"/>
  <c r="BW8" i="97"/>
  <c r="BZ8" i="97"/>
  <c r="CA8" i="97"/>
  <c r="BY8" i="97"/>
  <c r="BX8" i="97"/>
  <c r="CA6" i="90"/>
  <c r="BW6" i="90"/>
  <c r="CB6" i="90" s="1"/>
  <c r="BZ6" i="117"/>
  <c r="BW6" i="117"/>
  <c r="BZ7" i="94"/>
  <c r="BX6" i="88"/>
  <c r="CB6" i="88" s="1"/>
  <c r="BZ6" i="88"/>
  <c r="BY11" i="117"/>
  <c r="BZ11" i="117"/>
  <c r="CA11" i="117"/>
  <c r="BV11" i="117"/>
  <c r="BX11" i="117"/>
  <c r="BW11" i="117"/>
  <c r="BW6" i="8"/>
  <c r="CA6" i="8"/>
  <c r="BX6" i="8"/>
  <c r="BV6" i="8"/>
  <c r="BY6" i="8"/>
  <c r="BZ6" i="8"/>
  <c r="BX9" i="99"/>
  <c r="CA9" i="99"/>
  <c r="BW8" i="103"/>
  <c r="BZ8" i="103"/>
  <c r="CA8" i="103"/>
  <c r="BX8" i="103"/>
  <c r="BV8" i="103"/>
  <c r="BY8" i="103"/>
  <c r="BW8" i="8"/>
  <c r="CA10" i="10"/>
  <c r="BV10" i="10"/>
  <c r="BX10" i="10"/>
  <c r="BY10" i="10"/>
  <c r="BW10" i="10"/>
  <c r="BZ10" i="10"/>
  <c r="BW10" i="8"/>
  <c r="BV10" i="8"/>
  <c r="H269" i="61"/>
  <c r="I269" i="61"/>
  <c r="G269" i="61"/>
  <c r="G169" i="61"/>
  <c r="I169" i="61"/>
  <c r="H169" i="61"/>
  <c r="I41" i="61"/>
  <c r="H41" i="61"/>
  <c r="G41" i="61"/>
  <c r="H89" i="61"/>
  <c r="I89" i="61"/>
  <c r="G89" i="61"/>
  <c r="H221" i="61"/>
  <c r="G221" i="61"/>
  <c r="I221" i="61"/>
  <c r="I493" i="61"/>
  <c r="H493" i="61"/>
  <c r="G493" i="61"/>
  <c r="I245" i="61"/>
  <c r="G245" i="61"/>
  <c r="H245" i="61"/>
  <c r="H349" i="61"/>
  <c r="I349" i="61"/>
  <c r="G349" i="61"/>
  <c r="G69" i="61"/>
  <c r="H69" i="61"/>
  <c r="I69" i="61"/>
  <c r="G485" i="61"/>
  <c r="H485" i="61"/>
  <c r="I485" i="61"/>
  <c r="I497" i="61"/>
  <c r="G497" i="61"/>
  <c r="H497" i="61"/>
  <c r="G229" i="61"/>
  <c r="I229" i="61"/>
  <c r="H229" i="61"/>
  <c r="H481" i="61"/>
  <c r="G481" i="61"/>
  <c r="I481" i="61"/>
  <c r="G357" i="61"/>
  <c r="H357" i="61"/>
  <c r="I357" i="61"/>
  <c r="I93" i="61"/>
  <c r="H93" i="61"/>
  <c r="G93" i="61"/>
  <c r="G97" i="61"/>
  <c r="H97" i="61"/>
  <c r="I97" i="61"/>
  <c r="G205" i="61"/>
  <c r="I205" i="61"/>
  <c r="H205" i="61"/>
  <c r="G489" i="61"/>
  <c r="H489" i="61"/>
  <c r="I489" i="61"/>
  <c r="F2" i="49"/>
  <c r="G2" i="49"/>
  <c r="I413" i="61"/>
  <c r="G413" i="61"/>
  <c r="H413" i="61"/>
  <c r="G153" i="61"/>
  <c r="H153" i="61"/>
  <c r="I153" i="61"/>
  <c r="G325" i="61"/>
  <c r="H325" i="61"/>
  <c r="I325" i="61"/>
  <c r="H129" i="61"/>
  <c r="I129" i="61"/>
  <c r="G129" i="61"/>
  <c r="I149" i="61"/>
  <c r="G149" i="61"/>
  <c r="H149" i="61"/>
  <c r="H273" i="61"/>
  <c r="G273" i="61"/>
  <c r="I273" i="61"/>
  <c r="I281" i="61"/>
  <c r="H281" i="61"/>
  <c r="G281" i="61"/>
  <c r="H133" i="61"/>
  <c r="I133" i="61"/>
  <c r="G133" i="61"/>
  <c r="I241" i="61"/>
  <c r="H241" i="61"/>
  <c r="G241" i="61"/>
  <c r="I225" i="61"/>
  <c r="G225" i="61"/>
  <c r="H225" i="61"/>
  <c r="I293" i="61"/>
  <c r="H293" i="61"/>
  <c r="G293" i="61"/>
  <c r="G313" i="61"/>
  <c r="H313" i="61"/>
  <c r="I313" i="61"/>
  <c r="I261" i="61"/>
  <c r="G261" i="61"/>
  <c r="H261" i="61"/>
  <c r="G309" i="61"/>
  <c r="I309" i="61"/>
  <c r="H309" i="61"/>
  <c r="G321" i="61"/>
  <c r="I321" i="61"/>
  <c r="H321" i="61"/>
  <c r="H65" i="61"/>
  <c r="I65" i="61"/>
  <c r="G65" i="61"/>
  <c r="G101" i="61"/>
  <c r="H101" i="61"/>
  <c r="I101" i="61"/>
  <c r="H233" i="61"/>
  <c r="G233" i="61"/>
  <c r="I233" i="61"/>
  <c r="H277" i="61"/>
  <c r="I277" i="61"/>
  <c r="G277" i="61"/>
  <c r="H469" i="61"/>
  <c r="I469" i="61"/>
  <c r="G469" i="61"/>
  <c r="I513" i="61"/>
  <c r="H513" i="61"/>
  <c r="G513" i="61"/>
  <c r="I389" i="61"/>
  <c r="G389" i="61"/>
  <c r="H389" i="61"/>
  <c r="H509" i="61"/>
  <c r="G509" i="61"/>
  <c r="I509" i="61"/>
  <c r="G181" i="61"/>
  <c r="I181" i="61"/>
  <c r="H181" i="61"/>
  <c r="G297" i="61"/>
  <c r="I297" i="61"/>
  <c r="H297" i="61"/>
  <c r="G285" i="61"/>
  <c r="H285" i="61"/>
  <c r="I285" i="61"/>
  <c r="G57" i="61"/>
  <c r="H57" i="61"/>
  <c r="I57" i="61"/>
  <c r="G409" i="61"/>
  <c r="I409" i="61"/>
  <c r="H409" i="61"/>
  <c r="H429" i="61"/>
  <c r="I429" i="61"/>
  <c r="G429" i="61"/>
  <c r="H105" i="61"/>
  <c r="I105" i="61"/>
  <c r="G105" i="61"/>
  <c r="H253" i="61"/>
  <c r="G253" i="61"/>
  <c r="I253" i="61"/>
  <c r="I85" i="61"/>
  <c r="G85" i="61"/>
  <c r="H85" i="61"/>
  <c r="G305" i="61"/>
  <c r="H305" i="61"/>
  <c r="I305" i="61"/>
  <c r="H393" i="61"/>
  <c r="I393" i="61"/>
  <c r="G393" i="61"/>
  <c r="I45" i="61"/>
  <c r="H45" i="61"/>
  <c r="G45" i="61"/>
  <c r="G425" i="61"/>
  <c r="I425" i="61"/>
  <c r="H425" i="61"/>
  <c r="I365" i="61"/>
  <c r="H365" i="61"/>
  <c r="G365" i="61"/>
  <c r="G53" i="61"/>
  <c r="H53" i="61"/>
  <c r="I53" i="61"/>
  <c r="H353" i="61"/>
  <c r="I353" i="61"/>
  <c r="G353" i="61"/>
  <c r="G461" i="61"/>
  <c r="I461" i="61"/>
  <c r="H461" i="61"/>
  <c r="I213" i="61"/>
  <c r="H213" i="61"/>
  <c r="G213" i="61"/>
  <c r="I189" i="61"/>
  <c r="G189" i="61"/>
  <c r="H189" i="61"/>
  <c r="H173" i="61"/>
  <c r="G173" i="61"/>
  <c r="I173" i="61"/>
  <c r="G201" i="61"/>
  <c r="I201" i="61"/>
  <c r="H201" i="61"/>
  <c r="I465" i="61"/>
  <c r="G465" i="61"/>
  <c r="H465" i="61"/>
  <c r="I329" i="61"/>
  <c r="H329" i="61"/>
  <c r="G329" i="61"/>
  <c r="I317" i="61"/>
  <c r="H317" i="61"/>
  <c r="G317" i="61"/>
  <c r="G369" i="61"/>
  <c r="H369" i="61"/>
  <c r="I369" i="61"/>
  <c r="H37" i="61"/>
  <c r="I37" i="61"/>
  <c r="G37" i="61"/>
  <c r="I217" i="61"/>
  <c r="H217" i="61"/>
  <c r="G217" i="61"/>
  <c r="H453" i="61"/>
  <c r="G453" i="61"/>
  <c r="I453" i="61"/>
  <c r="I265" i="61"/>
  <c r="H265" i="61"/>
  <c r="G265" i="61"/>
  <c r="I157" i="61"/>
  <c r="H157" i="61"/>
  <c r="G157" i="61"/>
  <c r="I113" i="61"/>
  <c r="H113" i="61"/>
  <c r="G113" i="61"/>
  <c r="H421" i="61"/>
  <c r="I421" i="61"/>
  <c r="G421" i="61"/>
  <c r="H165" i="61"/>
  <c r="I165" i="61"/>
  <c r="G165" i="61"/>
  <c r="H397" i="61"/>
  <c r="G397" i="61"/>
  <c r="I397" i="61"/>
  <c r="H137" i="61"/>
  <c r="I137" i="61"/>
  <c r="G137" i="61"/>
  <c r="G373" i="61"/>
  <c r="I373" i="61"/>
  <c r="H373" i="61"/>
  <c r="G433" i="61"/>
  <c r="I433" i="61"/>
  <c r="H433" i="61"/>
  <c r="G341" i="61"/>
  <c r="I341" i="61"/>
  <c r="H341" i="61"/>
  <c r="I501" i="61"/>
  <c r="G501" i="61"/>
  <c r="H501" i="61"/>
  <c r="H161" i="61"/>
  <c r="I161" i="61"/>
  <c r="G161" i="61"/>
  <c r="H49" i="61"/>
  <c r="G49" i="61"/>
  <c r="I49" i="61"/>
  <c r="H405" i="61"/>
  <c r="G405" i="61"/>
  <c r="I405" i="61"/>
  <c r="H381" i="61"/>
  <c r="I381" i="61"/>
  <c r="G381" i="61"/>
  <c r="G121" i="61"/>
  <c r="H121" i="61"/>
  <c r="I121" i="61"/>
  <c r="H117" i="61"/>
  <c r="G117" i="61"/>
  <c r="I117" i="61"/>
  <c r="G457" i="61"/>
  <c r="H457" i="61"/>
  <c r="I457" i="61"/>
  <c r="G337" i="61"/>
  <c r="H337" i="61"/>
  <c r="I337" i="61"/>
  <c r="G125" i="61"/>
  <c r="H125" i="61"/>
  <c r="I125" i="61"/>
  <c r="G141" i="61"/>
  <c r="I141" i="61"/>
  <c r="H141" i="61"/>
  <c r="G237" i="61"/>
  <c r="I237" i="61"/>
  <c r="H237" i="61"/>
  <c r="H3" i="112"/>
  <c r="H333" i="61"/>
  <c r="I333" i="61"/>
  <c r="G333" i="61"/>
  <c r="I81" i="61"/>
  <c r="H81" i="61"/>
  <c r="G81" i="61"/>
  <c r="G449" i="61"/>
  <c r="I449" i="61"/>
  <c r="H449" i="61"/>
  <c r="G249" i="61"/>
  <c r="I249" i="61"/>
  <c r="H249" i="61"/>
  <c r="G385" i="61"/>
  <c r="I385" i="61"/>
  <c r="H385" i="61"/>
  <c r="I345" i="61"/>
  <c r="G345" i="61"/>
  <c r="H345" i="61"/>
  <c r="G145" i="61"/>
  <c r="H145" i="61"/>
  <c r="I145" i="61"/>
  <c r="H477" i="61"/>
  <c r="I477" i="61"/>
  <c r="G477" i="61"/>
  <c r="H417" i="61"/>
  <c r="G417" i="61"/>
  <c r="I417" i="61"/>
  <c r="G177" i="61"/>
  <c r="H177" i="61"/>
  <c r="I177" i="61"/>
  <c r="I73" i="61"/>
  <c r="G73" i="61"/>
  <c r="H73" i="61"/>
  <c r="G289" i="61"/>
  <c r="I289" i="61"/>
  <c r="H289" i="61"/>
  <c r="H505" i="61"/>
  <c r="I505" i="61"/>
  <c r="G505" i="61"/>
  <c r="I437" i="61"/>
  <c r="G437" i="61"/>
  <c r="H437" i="61"/>
  <c r="G441" i="61"/>
  <c r="H441" i="61"/>
  <c r="I441" i="61"/>
  <c r="I361" i="61"/>
  <c r="G361" i="61"/>
  <c r="H361" i="61"/>
  <c r="I377" i="61"/>
  <c r="H377" i="61"/>
  <c r="G377" i="61"/>
  <c r="H185" i="61"/>
  <c r="I185" i="61"/>
  <c r="G185" i="61"/>
  <c r="H77" i="61"/>
  <c r="I77" i="61"/>
  <c r="G77" i="61"/>
  <c r="H197" i="61"/>
  <c r="I197" i="61"/>
  <c r="G197" i="61"/>
  <c r="G109" i="61"/>
  <c r="H109" i="61"/>
  <c r="I109" i="61"/>
  <c r="G401" i="61"/>
  <c r="H401" i="61"/>
  <c r="I401" i="61"/>
  <c r="I445" i="61"/>
  <c r="H445" i="61"/>
  <c r="G445" i="61"/>
  <c r="I301" i="61"/>
  <c r="H301" i="61"/>
  <c r="G301" i="61"/>
  <c r="H257" i="61"/>
  <c r="I257" i="61"/>
  <c r="G257" i="61"/>
  <c r="H61" i="61"/>
  <c r="G61" i="61"/>
  <c r="I61" i="61"/>
  <c r="I209" i="61"/>
  <c r="G209" i="61"/>
  <c r="H209" i="61"/>
  <c r="G473" i="61"/>
  <c r="H473" i="61"/>
  <c r="I473" i="61"/>
  <c r="H193" i="61"/>
  <c r="I193" i="61"/>
  <c r="G193" i="61"/>
  <c r="CB11" i="1" l="1"/>
  <c r="CB8" i="1"/>
  <c r="AT8" i="1" s="1"/>
  <c r="CB9" i="1"/>
  <c r="AT9" i="1" s="1"/>
  <c r="CA8" i="4"/>
  <c r="BZ8" i="4"/>
  <c r="BV10" i="4"/>
  <c r="BZ6" i="4"/>
  <c r="BV8" i="4"/>
  <c r="BX6" i="4"/>
  <c r="BX8" i="4"/>
  <c r="BY8" i="4"/>
  <c r="CA10" i="4"/>
  <c r="CA9" i="4"/>
  <c r="BW8" i="4"/>
  <c r="BY6" i="4"/>
  <c r="BY9" i="4"/>
  <c r="BY10" i="4"/>
  <c r="BW6" i="4"/>
  <c r="BX9" i="4"/>
  <c r="BZ9" i="4"/>
  <c r="BV9" i="4"/>
  <c r="CB9" i="117"/>
  <c r="CB7" i="117"/>
  <c r="C7" i="117" s="1"/>
  <c r="CB11" i="117"/>
  <c r="C11" i="117" s="1"/>
  <c r="CB6" i="117"/>
  <c r="C6" i="117" s="1"/>
  <c r="F47" i="49"/>
  <c r="A47" i="49" s="1"/>
  <c r="B10" i="98"/>
  <c r="AV10" i="98" s="1"/>
  <c r="B8" i="117"/>
  <c r="AV8" i="117" s="1"/>
  <c r="B8" i="93"/>
  <c r="AV8" i="93" s="1"/>
  <c r="B10" i="87"/>
  <c r="AV10" i="87" s="1"/>
  <c r="B10" i="105"/>
  <c r="AV10" i="105" s="1"/>
  <c r="B11" i="89"/>
  <c r="AV11" i="89" s="1"/>
  <c r="B9" i="117"/>
  <c r="AV9" i="117" s="1"/>
  <c r="B11" i="98"/>
  <c r="AV11" i="98" s="1"/>
  <c r="B8" i="101"/>
  <c r="AV8" i="101" s="1"/>
  <c r="B9" i="95"/>
  <c r="AV9" i="95" s="1"/>
  <c r="B11" i="105"/>
  <c r="AV11" i="105" s="1"/>
  <c r="B8" i="105"/>
  <c r="AV8" i="105" s="1"/>
  <c r="B8" i="1"/>
  <c r="AV8" i="1" s="1"/>
  <c r="B11" i="117"/>
  <c r="AV11" i="117" s="1"/>
  <c r="B11" i="8"/>
  <c r="AV11" i="8" s="1"/>
  <c r="B10" i="104"/>
  <c r="AV10" i="104" s="1"/>
  <c r="B8" i="92"/>
  <c r="AV8" i="92" s="1"/>
  <c r="B7" i="7"/>
  <c r="AV7" i="7" s="1"/>
  <c r="B6" i="86"/>
  <c r="AV6" i="86" s="1"/>
  <c r="B7" i="1"/>
  <c r="AV7" i="1" s="1"/>
  <c r="B8" i="104"/>
  <c r="AV8" i="104" s="1"/>
  <c r="B11" i="4"/>
  <c r="AV11" i="4" s="1"/>
  <c r="B10" i="90"/>
  <c r="AV10" i="90" s="1"/>
  <c r="B7" i="108"/>
  <c r="AV7" i="108" s="1"/>
  <c r="B10" i="9"/>
  <c r="AV10" i="9" s="1"/>
  <c r="B10" i="93"/>
  <c r="AV10" i="93" s="1"/>
  <c r="B7" i="4"/>
  <c r="AV7" i="4" s="1"/>
  <c r="B9" i="92"/>
  <c r="AV9" i="92" s="1"/>
  <c r="B7" i="97"/>
  <c r="AV7" i="97" s="1"/>
  <c r="B6" i="117"/>
  <c r="AV6" i="117" s="1"/>
  <c r="B9" i="107"/>
  <c r="AV9" i="107" s="1"/>
  <c r="B10" i="8"/>
  <c r="AV10" i="8" s="1"/>
  <c r="B8" i="87"/>
  <c r="AV8" i="87" s="1"/>
  <c r="B8" i="5"/>
  <c r="AV8" i="5" s="1"/>
  <c r="B9" i="101"/>
  <c r="AV9" i="101" s="1"/>
  <c r="B11" i="86"/>
  <c r="AV11" i="86" s="1"/>
  <c r="B8" i="99"/>
  <c r="AV8" i="99" s="1"/>
  <c r="B7" i="92"/>
  <c r="AV7" i="92" s="1"/>
  <c r="B6" i="94"/>
  <c r="AV6" i="94" s="1"/>
  <c r="B11" i="10"/>
  <c r="AV11" i="10" s="1"/>
  <c r="B11" i="100"/>
  <c r="AV11" i="100" s="1"/>
  <c r="B11" i="85"/>
  <c r="AV11" i="85" s="1"/>
  <c r="B8" i="91"/>
  <c r="AV8" i="91" s="1"/>
  <c r="B6" i="88"/>
  <c r="AV6" i="88" s="1"/>
  <c r="B10" i="4"/>
  <c r="AV10" i="4" s="1"/>
  <c r="B6" i="104"/>
  <c r="AV6" i="104" s="1"/>
  <c r="B6" i="1"/>
  <c r="AV6" i="1" s="1"/>
  <c r="B9" i="88"/>
  <c r="AV9" i="88" s="1"/>
  <c r="B10" i="6"/>
  <c r="AV10" i="6" s="1"/>
  <c r="B11" i="5"/>
  <c r="AV11" i="5" s="1"/>
  <c r="B7" i="10"/>
  <c r="AV7" i="10" s="1"/>
  <c r="B11" i="93"/>
  <c r="AV11" i="93" s="1"/>
  <c r="B11" i="6"/>
  <c r="AV11" i="6" s="1"/>
  <c r="B10" i="107"/>
  <c r="AV10" i="107" s="1"/>
  <c r="B8" i="10"/>
  <c r="AV8" i="10" s="1"/>
  <c r="B8" i="9"/>
  <c r="AV8" i="9" s="1"/>
  <c r="B6" i="101"/>
  <c r="AV6" i="101" s="1"/>
  <c r="B9" i="96"/>
  <c r="AV9" i="96" s="1"/>
  <c r="B6" i="6"/>
  <c r="AV6" i="6" s="1"/>
  <c r="B7" i="91"/>
  <c r="AV7" i="91" s="1"/>
  <c r="B9" i="106"/>
  <c r="AV9" i="106" s="1"/>
  <c r="B7" i="93"/>
  <c r="AV7" i="93" s="1"/>
  <c r="B7" i="98"/>
  <c r="AV7" i="98" s="1"/>
  <c r="B9" i="8"/>
  <c r="AV9" i="8" s="1"/>
  <c r="B11" i="97"/>
  <c r="AV11" i="97" s="1"/>
  <c r="B10" i="89"/>
  <c r="AV10" i="89" s="1"/>
  <c r="B7" i="99"/>
  <c r="AV7" i="99" s="1"/>
  <c r="B9" i="6"/>
  <c r="AV9" i="6" s="1"/>
  <c r="B10" i="99"/>
  <c r="AV10" i="99" s="1"/>
  <c r="B10" i="108"/>
  <c r="AV10" i="108" s="1"/>
  <c r="B10" i="100"/>
  <c r="AV10" i="100" s="1"/>
  <c r="B8" i="88"/>
  <c r="AV8" i="88" s="1"/>
  <c r="B11" i="7"/>
  <c r="AV11" i="7" s="1"/>
  <c r="B7" i="101"/>
  <c r="AV7" i="101" s="1"/>
  <c r="B7" i="88"/>
  <c r="AV7" i="88" s="1"/>
  <c r="B11" i="94"/>
  <c r="AV11" i="94" s="1"/>
  <c r="B8" i="90"/>
  <c r="AV8" i="90" s="1"/>
  <c r="B11" i="103"/>
  <c r="AV11" i="103" s="1"/>
  <c r="B9" i="94"/>
  <c r="AV9" i="94" s="1"/>
  <c r="B11" i="108"/>
  <c r="AV11" i="108" s="1"/>
  <c r="B9" i="86"/>
  <c r="AV9" i="86" s="1"/>
  <c r="B8" i="97"/>
  <c r="AV8" i="97" s="1"/>
  <c r="B9" i="91"/>
  <c r="AV9" i="91" s="1"/>
  <c r="B10" i="7"/>
  <c r="AV10" i="7" s="1"/>
  <c r="B9" i="97"/>
  <c r="AV9" i="97" s="1"/>
  <c r="B6" i="8"/>
  <c r="AV6" i="8" s="1"/>
  <c r="B8" i="98"/>
  <c r="AV8" i="98" s="1"/>
  <c r="B9" i="89"/>
  <c r="AV9" i="89" s="1"/>
  <c r="B11" i="104"/>
  <c r="AV11" i="104" s="1"/>
  <c r="B9" i="99"/>
  <c r="AV9" i="99" s="1"/>
  <c r="B9" i="103"/>
  <c r="AV9" i="103" s="1"/>
  <c r="B7" i="100"/>
  <c r="AV7" i="100" s="1"/>
  <c r="B6" i="105"/>
  <c r="AV6" i="105" s="1"/>
  <c r="B6" i="10"/>
  <c r="AV6" i="10" s="1"/>
  <c r="B11" i="107"/>
  <c r="AV11" i="107" s="1"/>
  <c r="B6" i="98"/>
  <c r="AV6" i="98" s="1"/>
  <c r="B9" i="7"/>
  <c r="AV9" i="7" s="1"/>
  <c r="B6" i="102"/>
  <c r="AV6" i="102" s="1"/>
  <c r="B7" i="85"/>
  <c r="AV7" i="85" s="1"/>
  <c r="B6" i="91"/>
  <c r="AV6" i="91" s="1"/>
  <c r="B10" i="97"/>
  <c r="AV10" i="97" s="1"/>
  <c r="B6" i="106"/>
  <c r="AV6" i="106" s="1"/>
  <c r="B8" i="8"/>
  <c r="AV8" i="8" s="1"/>
  <c r="B9" i="10"/>
  <c r="AV9" i="10" s="1"/>
  <c r="B8" i="106"/>
  <c r="AV8" i="106" s="1"/>
  <c r="B6" i="108"/>
  <c r="AV6" i="108" s="1"/>
  <c r="B9" i="105"/>
  <c r="AV9" i="105" s="1"/>
  <c r="B8" i="86"/>
  <c r="AV8" i="86" s="1"/>
  <c r="B7" i="104"/>
  <c r="AV7" i="104" s="1"/>
  <c r="B8" i="94"/>
  <c r="AV8" i="94" s="1"/>
  <c r="B11" i="102"/>
  <c r="AV11" i="102" s="1"/>
  <c r="B10" i="94"/>
  <c r="AV10" i="94" s="1"/>
  <c r="B9" i="102"/>
  <c r="AV9" i="102" s="1"/>
  <c r="B11" i="95"/>
  <c r="AV11" i="95" s="1"/>
  <c r="B7" i="5"/>
  <c r="AV7" i="5" s="1"/>
  <c r="B7" i="8"/>
  <c r="AV7" i="8" s="1"/>
  <c r="B8" i="103"/>
  <c r="AV8" i="103" s="1"/>
  <c r="B6" i="4"/>
  <c r="AV6" i="4" s="1"/>
  <c r="B7" i="87"/>
  <c r="AV7" i="87" s="1"/>
  <c r="B7" i="9"/>
  <c r="AV7" i="9" s="1"/>
  <c r="B6" i="85"/>
  <c r="AV6" i="85" s="1"/>
  <c r="B8" i="107"/>
  <c r="AV8" i="107" s="1"/>
  <c r="B7" i="96"/>
  <c r="AV7" i="96" s="1"/>
  <c r="B6" i="89"/>
  <c r="AV6" i="89" s="1"/>
  <c r="B7" i="6"/>
  <c r="AV7" i="6" s="1"/>
  <c r="B10" i="96"/>
  <c r="AV10" i="96" s="1"/>
  <c r="B9" i="100"/>
  <c r="AV9" i="100" s="1"/>
  <c r="B11" i="92"/>
  <c r="AV11" i="92" s="1"/>
  <c r="B11" i="1"/>
  <c r="AV11" i="1" s="1"/>
  <c r="B10" i="95"/>
  <c r="AV10" i="95" s="1"/>
  <c r="B8" i="100"/>
  <c r="AV8" i="100" s="1"/>
  <c r="B6" i="97"/>
  <c r="AV6" i="97" s="1"/>
  <c r="B6" i="7"/>
  <c r="AV6" i="7" s="1"/>
  <c r="B6" i="93"/>
  <c r="AV6" i="93" s="1"/>
  <c r="B9" i="104"/>
  <c r="AV9" i="104" s="1"/>
  <c r="B9" i="5"/>
  <c r="AV9" i="5" s="1"/>
  <c r="B11" i="101"/>
  <c r="AV11" i="101" s="1"/>
  <c r="B8" i="85"/>
  <c r="AV8" i="85" s="1"/>
  <c r="B9" i="98"/>
  <c r="AV9" i="98" s="1"/>
  <c r="B6" i="90"/>
  <c r="AV6" i="90" s="1"/>
  <c r="B6" i="100"/>
  <c r="AV6" i="100" s="1"/>
  <c r="B7" i="86"/>
  <c r="AV7" i="86" s="1"/>
  <c r="B10" i="92"/>
  <c r="AV10" i="92" s="1"/>
  <c r="B10" i="85"/>
  <c r="AV10" i="85" s="1"/>
  <c r="B6" i="96"/>
  <c r="AV6" i="96" s="1"/>
  <c r="B7" i="102"/>
  <c r="AV7" i="102" s="1"/>
  <c r="B8" i="96"/>
  <c r="AV8" i="96" s="1"/>
  <c r="B9" i="93"/>
  <c r="AV9" i="93" s="1"/>
  <c r="B7" i="89"/>
  <c r="AV7" i="89" s="1"/>
  <c r="B7" i="103"/>
  <c r="AV7" i="103" s="1"/>
  <c r="B7" i="105"/>
  <c r="AV7" i="105" s="1"/>
  <c r="B10" i="10"/>
  <c r="AV10" i="10" s="1"/>
  <c r="B6" i="9"/>
  <c r="AV6" i="9" s="1"/>
  <c r="B10" i="1"/>
  <c r="AV10" i="1" s="1"/>
  <c r="B9" i="87"/>
  <c r="AV9" i="87" s="1"/>
  <c r="B7" i="117"/>
  <c r="AV7" i="117" s="1"/>
  <c r="B8" i="89"/>
  <c r="AV8" i="89" s="1"/>
  <c r="B10" i="103"/>
  <c r="AV10" i="103" s="1"/>
  <c r="B11" i="88"/>
  <c r="AV11" i="88" s="1"/>
  <c r="B7" i="94"/>
  <c r="AV7" i="94" s="1"/>
  <c r="B7" i="107"/>
  <c r="AV7" i="107" s="1"/>
  <c r="B9" i="1"/>
  <c r="AV9" i="1" s="1"/>
  <c r="B8" i="108"/>
  <c r="AV8" i="108" s="1"/>
  <c r="B7" i="95"/>
  <c r="AV7" i="95" s="1"/>
  <c r="B8" i="102"/>
  <c r="AV8" i="102" s="1"/>
  <c r="B10" i="101"/>
  <c r="AV10" i="101" s="1"/>
  <c r="C3" i="48"/>
  <c r="B10" i="106"/>
  <c r="AV10" i="106" s="1"/>
  <c r="B10" i="88"/>
  <c r="AV10" i="88" s="1"/>
  <c r="B9" i="90"/>
  <c r="AV9" i="90" s="1"/>
  <c r="B10" i="91"/>
  <c r="AV10" i="91" s="1"/>
  <c r="B6" i="87"/>
  <c r="AV6" i="87" s="1"/>
  <c r="B9" i="108"/>
  <c r="AV9" i="108" s="1"/>
  <c r="B11" i="9"/>
  <c r="AV11" i="9" s="1"/>
  <c r="B11" i="87"/>
  <c r="AV11" i="87" s="1"/>
  <c r="B11" i="90"/>
  <c r="AV11" i="90" s="1"/>
  <c r="B11" i="99"/>
  <c r="AV11" i="99" s="1"/>
  <c r="B10" i="5"/>
  <c r="AV10" i="5" s="1"/>
  <c r="B8" i="6"/>
  <c r="AV8" i="6" s="1"/>
  <c r="B8" i="7"/>
  <c r="AV8" i="7" s="1"/>
  <c r="B9" i="4"/>
  <c r="AV9" i="4" s="1"/>
  <c r="B6" i="103"/>
  <c r="AV6" i="103" s="1"/>
  <c r="B6" i="107"/>
  <c r="AV6" i="107" s="1"/>
  <c r="B11" i="96"/>
  <c r="AV11" i="96" s="1"/>
  <c r="B10" i="117"/>
  <c r="AV10" i="117" s="1"/>
  <c r="B11" i="106"/>
  <c r="AV11" i="106" s="1"/>
  <c r="B6" i="92"/>
  <c r="AV6" i="92" s="1"/>
  <c r="B9" i="9"/>
  <c r="AV9" i="9" s="1"/>
  <c r="B8" i="95"/>
  <c r="AV8" i="95" s="1"/>
  <c r="B7" i="90"/>
  <c r="AV7" i="90" s="1"/>
  <c r="B11" i="91"/>
  <c r="AV11" i="91" s="1"/>
  <c r="B10" i="102"/>
  <c r="AV10" i="102" s="1"/>
  <c r="B6" i="5"/>
  <c r="AV6" i="5" s="1"/>
  <c r="B10" i="86"/>
  <c r="AV10" i="86" s="1"/>
  <c r="B7" i="106"/>
  <c r="AV7" i="106" s="1"/>
  <c r="B6" i="99"/>
  <c r="AV6" i="99" s="1"/>
  <c r="B8" i="4"/>
  <c r="AV8" i="4" s="1"/>
  <c r="B6" i="95"/>
  <c r="AV6" i="95" s="1"/>
  <c r="B9" i="85"/>
  <c r="AV9" i="85" s="1"/>
  <c r="F44" i="49"/>
  <c r="A44" i="49" s="1"/>
  <c r="F41" i="49"/>
  <c r="A41" i="49" s="1"/>
  <c r="F9" i="49"/>
  <c r="A9" i="49" s="1"/>
  <c r="BJ9" i="49" s="1"/>
  <c r="F6" i="49"/>
  <c r="A6" i="49" s="1"/>
  <c r="BN6" i="49" s="1"/>
  <c r="F11" i="49"/>
  <c r="A11" i="49" s="1"/>
  <c r="BH11" i="49" s="1"/>
  <c r="F20" i="49"/>
  <c r="A20" i="49" s="1"/>
  <c r="BH20" i="49" s="1"/>
  <c r="F22" i="49"/>
  <c r="A22" i="49" s="1"/>
  <c r="BH22" i="49" s="1"/>
  <c r="F56" i="49"/>
  <c r="A56" i="49" s="1"/>
  <c r="F31" i="49"/>
  <c r="A31" i="49" s="1"/>
  <c r="BH31" i="49" s="1"/>
  <c r="F48" i="49"/>
  <c r="A48" i="49" s="1"/>
  <c r="F37" i="49"/>
  <c r="A37" i="49" s="1"/>
  <c r="AT6" i="117"/>
  <c r="C9" i="103"/>
  <c r="AT9" i="103"/>
  <c r="C9" i="101"/>
  <c r="AT9" i="101"/>
  <c r="AT6" i="88"/>
  <c r="C6" i="88"/>
  <c r="AT6" i="90"/>
  <c r="C6" i="90"/>
  <c r="AT8" i="89"/>
  <c r="C8" i="89"/>
  <c r="C11" i="85"/>
  <c r="AT11" i="85"/>
  <c r="AT9" i="99"/>
  <c r="C9" i="99"/>
  <c r="C6" i="101"/>
  <c r="AT6" i="101"/>
  <c r="BV11" i="108"/>
  <c r="BZ11" i="108"/>
  <c r="BW11" i="108"/>
  <c r="BY11" i="108"/>
  <c r="CA11" i="108"/>
  <c r="BX11" i="108"/>
  <c r="BZ10" i="7"/>
  <c r="CA10" i="7"/>
  <c r="BW10" i="7"/>
  <c r="BX10" i="7"/>
  <c r="BV10" i="7"/>
  <c r="BY10" i="7"/>
  <c r="AT7" i="6"/>
  <c r="C7" i="6"/>
  <c r="AT8" i="85"/>
  <c r="C8" i="85"/>
  <c r="BV6" i="98"/>
  <c r="BY6" i="98"/>
  <c r="CA6" i="98"/>
  <c r="BX6" i="98"/>
  <c r="BW6" i="98"/>
  <c r="BZ6" i="98"/>
  <c r="AT9" i="88"/>
  <c r="C9" i="88"/>
  <c r="AT10" i="94"/>
  <c r="C10" i="94"/>
  <c r="AT6" i="86"/>
  <c r="C6" i="86"/>
  <c r="BY9" i="95"/>
  <c r="BV9" i="95"/>
  <c r="BZ9" i="95"/>
  <c r="BW9" i="95"/>
  <c r="BX9" i="95"/>
  <c r="CA9" i="95"/>
  <c r="BY9" i="92"/>
  <c r="CA9" i="92"/>
  <c r="BZ9" i="92"/>
  <c r="BX9" i="92"/>
  <c r="BW9" i="92"/>
  <c r="BV9" i="92"/>
  <c r="CB9" i="92" s="1"/>
  <c r="AT11" i="1"/>
  <c r="C11" i="1"/>
  <c r="BV11" i="93"/>
  <c r="BY11" i="93"/>
  <c r="BZ11" i="93"/>
  <c r="BX11" i="93"/>
  <c r="BW11" i="93"/>
  <c r="CA11" i="93"/>
  <c r="CB7" i="85"/>
  <c r="CB6" i="6"/>
  <c r="BZ7" i="7"/>
  <c r="BY10" i="95"/>
  <c r="CB10" i="10"/>
  <c r="CB10" i="103"/>
  <c r="BW11" i="5"/>
  <c r="BX11" i="5"/>
  <c r="BV11" i="5"/>
  <c r="CB11" i="5" s="1"/>
  <c r="BZ11" i="5"/>
  <c r="CA11" i="5"/>
  <c r="BY11" i="5"/>
  <c r="CB10" i="1"/>
  <c r="BW6" i="104"/>
  <c r="BZ6" i="104"/>
  <c r="BX6" i="104"/>
  <c r="BV6" i="104"/>
  <c r="CB6" i="104" s="1"/>
  <c r="CA6" i="104"/>
  <c r="BY6" i="104"/>
  <c r="BZ9" i="93"/>
  <c r="CA9" i="93"/>
  <c r="BV9" i="93"/>
  <c r="BW9" i="93"/>
  <c r="BX9" i="93"/>
  <c r="BY9" i="93"/>
  <c r="BV11" i="104"/>
  <c r="CB11" i="104" s="1"/>
  <c r="BW8" i="92"/>
  <c r="BZ7" i="5"/>
  <c r="BY7" i="5"/>
  <c r="BW7" i="5"/>
  <c r="BV7" i="5"/>
  <c r="CA7" i="5"/>
  <c r="BX7" i="5"/>
  <c r="CB8" i="6"/>
  <c r="BY8" i="7"/>
  <c r="BX8" i="7"/>
  <c r="BV8" i="7"/>
  <c r="CB8" i="7" s="1"/>
  <c r="CA8" i="7"/>
  <c r="BW8" i="7"/>
  <c r="BZ8" i="7"/>
  <c r="CB10" i="85"/>
  <c r="BV7" i="95"/>
  <c r="CA7" i="95"/>
  <c r="BZ7" i="95"/>
  <c r="BX7" i="95"/>
  <c r="BY7" i="95"/>
  <c r="BW7" i="95"/>
  <c r="BY6" i="105"/>
  <c r="BV6" i="105"/>
  <c r="CA6" i="105"/>
  <c r="BW6" i="105"/>
  <c r="BZ6" i="105"/>
  <c r="BX6" i="105"/>
  <c r="CB6" i="99"/>
  <c r="C9" i="94"/>
  <c r="AT9" i="94"/>
  <c r="BV8" i="98"/>
  <c r="CB8" i="98" s="1"/>
  <c r="BY10" i="104"/>
  <c r="BV8" i="104"/>
  <c r="BZ8" i="104"/>
  <c r="BX8" i="104"/>
  <c r="BW8" i="104"/>
  <c r="CA8" i="104"/>
  <c r="BY8" i="104"/>
  <c r="CB8" i="99"/>
  <c r="CB7" i="101"/>
  <c r="BY10" i="9"/>
  <c r="BX7" i="7"/>
  <c r="BW6" i="5"/>
  <c r="CB6" i="5" s="1"/>
  <c r="CB9" i="107"/>
  <c r="BW8" i="87"/>
  <c r="CB11" i="107"/>
  <c r="BY6" i="9"/>
  <c r="BW6" i="87"/>
  <c r="F60" i="49"/>
  <c r="A60" i="49" s="1"/>
  <c r="F29" i="49"/>
  <c r="A29" i="49" s="1"/>
  <c r="BH29" i="49" s="1"/>
  <c r="F30" i="49"/>
  <c r="A30" i="49" s="1"/>
  <c r="BH30" i="49" s="1"/>
  <c r="CB10" i="8"/>
  <c r="BV11" i="105"/>
  <c r="BZ11" i="105"/>
  <c r="BY11" i="105"/>
  <c r="CA11" i="105"/>
  <c r="BW11" i="105"/>
  <c r="BX11" i="105"/>
  <c r="CB10" i="117"/>
  <c r="BV7" i="108"/>
  <c r="CA7" i="108"/>
  <c r="BZ7" i="108"/>
  <c r="BW7" i="108"/>
  <c r="BY7" i="108"/>
  <c r="BX7" i="108"/>
  <c r="BV10" i="107"/>
  <c r="BY10" i="107"/>
  <c r="CA10" i="107"/>
  <c r="BZ10" i="107"/>
  <c r="BW10" i="107"/>
  <c r="BX10" i="107"/>
  <c r="CB11" i="96"/>
  <c r="CB10" i="90"/>
  <c r="BY6" i="106"/>
  <c r="CB6" i="106" s="1"/>
  <c r="CB6" i="91"/>
  <c r="CB11" i="97"/>
  <c r="BX7" i="86"/>
  <c r="BY7" i="86"/>
  <c r="BZ7" i="86"/>
  <c r="CA7" i="86"/>
  <c r="BV7" i="86"/>
  <c r="BW7" i="86"/>
  <c r="BW8" i="86"/>
  <c r="CA8" i="86"/>
  <c r="BY8" i="86"/>
  <c r="BV8" i="86"/>
  <c r="BX8" i="86"/>
  <c r="BZ8" i="86"/>
  <c r="CB6" i="96"/>
  <c r="BX10" i="86"/>
  <c r="BW10" i="86"/>
  <c r="CA10" i="86"/>
  <c r="BV10" i="86"/>
  <c r="BY10" i="86"/>
  <c r="BZ10" i="86"/>
  <c r="BY11" i="86"/>
  <c r="BV11" i="86"/>
  <c r="CA11" i="86"/>
  <c r="BZ11" i="86"/>
  <c r="BW11" i="86"/>
  <c r="BX11" i="86"/>
  <c r="CB11" i="103"/>
  <c r="AT10" i="97"/>
  <c r="C10" i="97"/>
  <c r="CB11" i="99"/>
  <c r="CB6" i="94"/>
  <c r="CA6" i="92"/>
  <c r="BX6" i="92"/>
  <c r="BV6" i="92"/>
  <c r="BY6" i="92"/>
  <c r="BZ6" i="92"/>
  <c r="BW6" i="92"/>
  <c r="CB6" i="97"/>
  <c r="BX10" i="104"/>
  <c r="CB11" i="6"/>
  <c r="CA11" i="95"/>
  <c r="BZ11" i="95"/>
  <c r="BX11" i="95"/>
  <c r="BW11" i="95"/>
  <c r="BY11" i="95"/>
  <c r="BV11" i="95"/>
  <c r="CB11" i="90"/>
  <c r="BW10" i="105"/>
  <c r="BZ10" i="105"/>
  <c r="CA10" i="105"/>
  <c r="BY10" i="105"/>
  <c r="BX10" i="105"/>
  <c r="BV10" i="105"/>
  <c r="BW9" i="86"/>
  <c r="CB9" i="90"/>
  <c r="CA7" i="9"/>
  <c r="BZ7" i="9"/>
  <c r="BX7" i="9"/>
  <c r="BY7" i="9"/>
  <c r="BV7" i="9"/>
  <c r="CB7" i="9" s="1"/>
  <c r="BW7" i="9"/>
  <c r="CB7" i="103"/>
  <c r="CB8" i="91"/>
  <c r="CB10" i="9"/>
  <c r="CB9" i="85"/>
  <c r="CB10" i="88"/>
  <c r="CA7" i="93"/>
  <c r="BZ7" i="93"/>
  <c r="CB7" i="93" s="1"/>
  <c r="BW9" i="100"/>
  <c r="BW10" i="95"/>
  <c r="BW6" i="9"/>
  <c r="BY6" i="93"/>
  <c r="CB6" i="93" s="1"/>
  <c r="CA8" i="102"/>
  <c r="CB8" i="102" s="1"/>
  <c r="CA9" i="105"/>
  <c r="BY8" i="95"/>
  <c r="CB8" i="95" s="1"/>
  <c r="CB8" i="100"/>
  <c r="CA10" i="5"/>
  <c r="CB10" i="5" s="1"/>
  <c r="BY8" i="93"/>
  <c r="CA8" i="93"/>
  <c r="BZ11" i="7"/>
  <c r="BW9" i="5"/>
  <c r="CB9" i="5" s="1"/>
  <c r="BZ8" i="105"/>
  <c r="CA8" i="5"/>
  <c r="CB8" i="5" s="1"/>
  <c r="BY11" i="92"/>
  <c r="BV11" i="92"/>
  <c r="AT11" i="117"/>
  <c r="CB8" i="97"/>
  <c r="BW9" i="7"/>
  <c r="BV9" i="7"/>
  <c r="CA9" i="7"/>
  <c r="BZ9" i="7"/>
  <c r="BY9" i="7"/>
  <c r="BX9" i="7"/>
  <c r="AT8" i="88"/>
  <c r="C8" i="88"/>
  <c r="C9" i="96"/>
  <c r="AT9" i="96"/>
  <c r="BZ7" i="105"/>
  <c r="BW7" i="105"/>
  <c r="CA7" i="105"/>
  <c r="BV7" i="105"/>
  <c r="BX7" i="105"/>
  <c r="BY7" i="105"/>
  <c r="BZ7" i="92"/>
  <c r="BW7" i="92"/>
  <c r="BV7" i="92"/>
  <c r="CA7" i="92"/>
  <c r="BY7" i="92"/>
  <c r="BX7" i="92"/>
  <c r="C6" i="103"/>
  <c r="AT6" i="103"/>
  <c r="C8" i="96"/>
  <c r="AT8" i="96"/>
  <c r="CB10" i="91"/>
  <c r="C9" i="6"/>
  <c r="AT9" i="6"/>
  <c r="AT6" i="85"/>
  <c r="C6" i="85"/>
  <c r="C11" i="94"/>
  <c r="AT11" i="94"/>
  <c r="C9" i="117"/>
  <c r="AT9" i="117"/>
  <c r="AT7" i="91"/>
  <c r="C7" i="91"/>
  <c r="BY9" i="9"/>
  <c r="BX9" i="9"/>
  <c r="BW9" i="9"/>
  <c r="BV9" i="9"/>
  <c r="CB9" i="9" s="1"/>
  <c r="BZ9" i="9"/>
  <c r="CA9" i="9"/>
  <c r="BZ7" i="87"/>
  <c r="CA7" i="87"/>
  <c r="BV7" i="87"/>
  <c r="BX7" i="87"/>
  <c r="BY7" i="87"/>
  <c r="BW7" i="87"/>
  <c r="CB7" i="96"/>
  <c r="AT8" i="94"/>
  <c r="C8" i="94"/>
  <c r="CB10" i="101"/>
  <c r="BW7" i="100"/>
  <c r="BY7" i="100"/>
  <c r="BX7" i="100"/>
  <c r="BV7" i="100"/>
  <c r="CA7" i="100"/>
  <c r="BZ7" i="100"/>
  <c r="AT11" i="101"/>
  <c r="C11" i="101"/>
  <c r="AT10" i="6"/>
  <c r="C10" i="6"/>
  <c r="CA6" i="93"/>
  <c r="CB7" i="89"/>
  <c r="CB10" i="87"/>
  <c r="BW8" i="105"/>
  <c r="CB8" i="103"/>
  <c r="CB9" i="8"/>
  <c r="BY11" i="87"/>
  <c r="BV11" i="87"/>
  <c r="CA11" i="87"/>
  <c r="BW11" i="87"/>
  <c r="BX11" i="87"/>
  <c r="BZ11" i="87"/>
  <c r="CA10" i="89"/>
  <c r="BY10" i="89"/>
  <c r="BZ10" i="89"/>
  <c r="BW10" i="89"/>
  <c r="BX10" i="89"/>
  <c r="BV10" i="89"/>
  <c r="BZ6" i="89"/>
  <c r="CA6" i="89"/>
  <c r="BY6" i="89"/>
  <c r="BW6" i="89"/>
  <c r="BX6" i="89"/>
  <c r="BV6" i="89"/>
  <c r="BY8" i="92"/>
  <c r="CB11" i="91"/>
  <c r="CB10" i="96"/>
  <c r="C11" i="8"/>
  <c r="AT11" i="8"/>
  <c r="C7" i="94"/>
  <c r="AT7" i="94"/>
  <c r="BY7" i="107"/>
  <c r="BW7" i="107"/>
  <c r="BV7" i="107"/>
  <c r="BX7" i="107"/>
  <c r="CA7" i="107"/>
  <c r="BZ7" i="107"/>
  <c r="BV9" i="106"/>
  <c r="BZ9" i="106"/>
  <c r="BX9" i="106"/>
  <c r="CA9" i="106"/>
  <c r="BY9" i="106"/>
  <c r="BW9" i="106"/>
  <c r="CB7" i="88"/>
  <c r="CB8" i="117"/>
  <c r="BZ9" i="104"/>
  <c r="BX9" i="104"/>
  <c r="BY9" i="104"/>
  <c r="BV9" i="104"/>
  <c r="BW9" i="104"/>
  <c r="CA9" i="104"/>
  <c r="CB7" i="97"/>
  <c r="CB9" i="97"/>
  <c r="BY11" i="106"/>
  <c r="BX11" i="106"/>
  <c r="BW11" i="106"/>
  <c r="CA11" i="106"/>
  <c r="BV11" i="106"/>
  <c r="BZ11" i="106"/>
  <c r="CB8" i="101"/>
  <c r="BZ10" i="100"/>
  <c r="BW10" i="100"/>
  <c r="BV10" i="100"/>
  <c r="CB10" i="100" s="1"/>
  <c r="CA10" i="100"/>
  <c r="BX10" i="100"/>
  <c r="BY10" i="100"/>
  <c r="CB7" i="1"/>
  <c r="BY7" i="93"/>
  <c r="BY10" i="106"/>
  <c r="CB10" i="106" s="1"/>
  <c r="C8" i="8"/>
  <c r="AT8" i="8"/>
  <c r="BW9" i="105"/>
  <c r="CB9" i="105" s="1"/>
  <c r="CA8" i="108"/>
  <c r="BZ8" i="100"/>
  <c r="CA9" i="108"/>
  <c r="CB9" i="108" s="1"/>
  <c r="BZ9" i="89"/>
  <c r="BV8" i="105"/>
  <c r="BW11" i="92"/>
  <c r="CB6" i="8"/>
  <c r="BZ11" i="100"/>
  <c r="BY11" i="100"/>
  <c r="BW11" i="100"/>
  <c r="BX11" i="100"/>
  <c r="BV11" i="100"/>
  <c r="CA11" i="100"/>
  <c r="CB6" i="1"/>
  <c r="BZ8" i="107"/>
  <c r="BX8" i="107"/>
  <c r="BW8" i="107"/>
  <c r="CA8" i="107"/>
  <c r="BY8" i="107"/>
  <c r="BV8" i="107"/>
  <c r="BY9" i="102"/>
  <c r="BW9" i="102"/>
  <c r="BZ9" i="102"/>
  <c r="BV9" i="102"/>
  <c r="BX9" i="102"/>
  <c r="CA9" i="102"/>
  <c r="BY11" i="9"/>
  <c r="BV11" i="9"/>
  <c r="BW11" i="9"/>
  <c r="CA11" i="9"/>
  <c r="BX11" i="9"/>
  <c r="BZ11" i="9"/>
  <c r="CB9" i="91"/>
  <c r="BY6" i="102"/>
  <c r="CB6" i="102" s="1"/>
  <c r="BW9" i="87"/>
  <c r="CB9" i="87" s="1"/>
  <c r="BV9" i="98"/>
  <c r="CB9" i="98" s="1"/>
  <c r="CB11" i="88"/>
  <c r="CB8" i="92"/>
  <c r="CA6" i="106"/>
  <c r="CB8" i="90"/>
  <c r="CA11" i="89"/>
  <c r="BV11" i="89"/>
  <c r="BX11" i="89"/>
  <c r="BY11" i="89"/>
  <c r="BZ11" i="89"/>
  <c r="BW11" i="89"/>
  <c r="CA11" i="10"/>
  <c r="BY11" i="10"/>
  <c r="BZ11" i="10"/>
  <c r="BV11" i="10"/>
  <c r="BW11" i="10"/>
  <c r="BX11" i="10"/>
  <c r="CA10" i="93"/>
  <c r="BZ10" i="93"/>
  <c r="BY10" i="93"/>
  <c r="BW10" i="93"/>
  <c r="BX10" i="93"/>
  <c r="BV10" i="93"/>
  <c r="BV8" i="106"/>
  <c r="CB8" i="106" s="1"/>
  <c r="CA8" i="106"/>
  <c r="BZ8" i="106"/>
  <c r="BY8" i="106"/>
  <c r="BW8" i="106"/>
  <c r="BX8" i="106"/>
  <c r="CB7" i="90"/>
  <c r="CA6" i="108"/>
  <c r="BW6" i="108"/>
  <c r="BX6" i="108"/>
  <c r="BY6" i="108"/>
  <c r="BZ6" i="108"/>
  <c r="BV6" i="108"/>
  <c r="CB6" i="108" s="1"/>
  <c r="BV10" i="98"/>
  <c r="CB10" i="98" s="1"/>
  <c r="CA6" i="10"/>
  <c r="CB6" i="10" s="1"/>
  <c r="CB10" i="99"/>
  <c r="BY8" i="10"/>
  <c r="CA8" i="10"/>
  <c r="BW8" i="10"/>
  <c r="BX8" i="10"/>
  <c r="BV8" i="10"/>
  <c r="CB8" i="10" s="1"/>
  <c r="BZ8" i="10"/>
  <c r="BV10" i="104"/>
  <c r="BY11" i="4"/>
  <c r="BX11" i="4"/>
  <c r="BV11" i="4"/>
  <c r="CA11" i="4"/>
  <c r="BW11" i="4"/>
  <c r="BZ11" i="4"/>
  <c r="BV7" i="4"/>
  <c r="BW7" i="4"/>
  <c r="BZ7" i="4"/>
  <c r="BY7" i="4"/>
  <c r="BX7" i="4"/>
  <c r="CA7" i="4"/>
  <c r="BX9" i="86"/>
  <c r="CB9" i="86" s="1"/>
  <c r="CB7" i="99"/>
  <c r="BZ11" i="98"/>
  <c r="CA11" i="98"/>
  <c r="BY11" i="98"/>
  <c r="BW11" i="98"/>
  <c r="BV11" i="98"/>
  <c r="BX11" i="98"/>
  <c r="BW6" i="107"/>
  <c r="CB6" i="107" s="1"/>
  <c r="CB9" i="10"/>
  <c r="BX9" i="10"/>
  <c r="BY7" i="102"/>
  <c r="CB7" i="102" s="1"/>
  <c r="BZ11" i="102"/>
  <c r="BW11" i="102"/>
  <c r="CA11" i="102"/>
  <c r="BX11" i="102"/>
  <c r="BV11" i="102"/>
  <c r="CB11" i="102" s="1"/>
  <c r="BY11" i="102"/>
  <c r="BY6" i="7"/>
  <c r="BV6" i="7"/>
  <c r="BX6" i="7"/>
  <c r="BZ6" i="7"/>
  <c r="BW6" i="7"/>
  <c r="CA6" i="7"/>
  <c r="CB7" i="8"/>
  <c r="CA10" i="9"/>
  <c r="BZ10" i="108"/>
  <c r="BX10" i="108"/>
  <c r="BY10" i="108"/>
  <c r="BW10" i="108"/>
  <c r="CA10" i="108"/>
  <c r="BV10" i="108"/>
  <c r="BY7" i="7"/>
  <c r="BV7" i="7"/>
  <c r="BY10" i="92"/>
  <c r="CB10" i="92" s="1"/>
  <c r="CA9" i="100"/>
  <c r="CB9" i="100" s="1"/>
  <c r="CB10" i="95"/>
  <c r="BW6" i="95"/>
  <c r="BY6" i="95"/>
  <c r="CB6" i="95" s="1"/>
  <c r="CA6" i="5"/>
  <c r="BZ9" i="107"/>
  <c r="CB8" i="87"/>
  <c r="CA8" i="9"/>
  <c r="CB8" i="9" s="1"/>
  <c r="CB6" i="9"/>
  <c r="CA7" i="10"/>
  <c r="CB7" i="10" s="1"/>
  <c r="CB7" i="106"/>
  <c r="CA6" i="4"/>
  <c r="CB6" i="100"/>
  <c r="BZ6" i="100"/>
  <c r="BV7" i="98"/>
  <c r="CB7" i="98" s="1"/>
  <c r="BX7" i="104"/>
  <c r="BV7" i="104"/>
  <c r="CB7" i="104" s="1"/>
  <c r="BX10" i="106"/>
  <c r="BY8" i="102"/>
  <c r="BZ9" i="105"/>
  <c r="BW9" i="4"/>
  <c r="CA8" i="95"/>
  <c r="CB10" i="102"/>
  <c r="BZ8" i="108"/>
  <c r="CB8" i="108" s="1"/>
  <c r="BW8" i="100"/>
  <c r="BZ8" i="93"/>
  <c r="CB8" i="93" s="1"/>
  <c r="BV11" i="7"/>
  <c r="CB11" i="7" s="1"/>
  <c r="BV9" i="89"/>
  <c r="CB9" i="89" s="1"/>
  <c r="CA8" i="105"/>
  <c r="CA6" i="87"/>
  <c r="CB6" i="87" s="1"/>
  <c r="F34" i="49"/>
  <c r="A34" i="49" s="1"/>
  <c r="BH34" i="49" s="1"/>
  <c r="F32" i="49"/>
  <c r="A32" i="49" s="1"/>
  <c r="BH32" i="49" s="1"/>
  <c r="F17" i="49"/>
  <c r="A17" i="49" s="1"/>
  <c r="BH17" i="49" s="1"/>
  <c r="F51" i="49"/>
  <c r="A51" i="49" s="1"/>
  <c r="F57" i="49"/>
  <c r="A57" i="49" s="1"/>
  <c r="F24" i="49"/>
  <c r="A24" i="49" s="1"/>
  <c r="BH24" i="49" s="1"/>
  <c r="F33" i="49"/>
  <c r="A33" i="49" s="1"/>
  <c r="BH33" i="49" s="1"/>
  <c r="F25" i="49"/>
  <c r="A25" i="49" s="1"/>
  <c r="BH25" i="49" s="1"/>
  <c r="F16" i="49"/>
  <c r="A16" i="49" s="1"/>
  <c r="AE16" i="49" s="1"/>
  <c r="I16" i="49" s="1"/>
  <c r="F28" i="49"/>
  <c r="A28" i="49" s="1"/>
  <c r="BH28" i="49" s="1"/>
  <c r="F38" i="49"/>
  <c r="A38" i="49" s="1"/>
  <c r="F40" i="49"/>
  <c r="A40" i="49" s="1"/>
  <c r="F50" i="49"/>
  <c r="A50" i="49" s="1"/>
  <c r="B180" i="112"/>
  <c r="E180" i="112" s="1"/>
  <c r="B120" i="112"/>
  <c r="E120" i="112" s="1"/>
  <c r="B92" i="112"/>
  <c r="E92" i="112" s="1"/>
  <c r="B179" i="112"/>
  <c r="E179" i="112" s="1"/>
  <c r="B144" i="112"/>
  <c r="E144" i="112" s="1"/>
  <c r="B165" i="112"/>
  <c r="E165" i="112" s="1"/>
  <c r="B248" i="112"/>
  <c r="E248" i="112" s="1"/>
  <c r="B68" i="112"/>
  <c r="E68" i="112" s="1"/>
  <c r="B106" i="112"/>
  <c r="E106" i="112" s="1"/>
  <c r="B33" i="112"/>
  <c r="E33" i="112" s="1"/>
  <c r="B124" i="112"/>
  <c r="E124" i="112" s="1"/>
  <c r="B177" i="112"/>
  <c r="E177" i="112" s="1"/>
  <c r="B148" i="112"/>
  <c r="E148" i="112" s="1"/>
  <c r="B103" i="112"/>
  <c r="E103" i="112" s="1"/>
  <c r="B117" i="112"/>
  <c r="E117" i="112" s="1"/>
  <c r="B160" i="112"/>
  <c r="E160" i="112" s="1"/>
  <c r="B247" i="112"/>
  <c r="E247" i="112" s="1"/>
  <c r="B145" i="112"/>
  <c r="E145" i="112" s="1"/>
  <c r="B229" i="112"/>
  <c r="E229" i="112" s="1"/>
  <c r="B243" i="112"/>
  <c r="E243" i="112" s="1"/>
  <c r="B162" i="112"/>
  <c r="E162" i="112" s="1"/>
  <c r="B74" i="112"/>
  <c r="E74" i="112" s="1"/>
  <c r="B187" i="112"/>
  <c r="E187" i="112" s="1"/>
  <c r="B119" i="112"/>
  <c r="E119" i="112" s="1"/>
  <c r="B222" i="112"/>
  <c r="E222" i="112" s="1"/>
  <c r="B201" i="112"/>
  <c r="E201" i="112" s="1"/>
  <c r="B69" i="112"/>
  <c r="E69" i="112" s="1"/>
  <c r="B128" i="112"/>
  <c r="E128" i="112" s="1"/>
  <c r="B127" i="112"/>
  <c r="E127" i="112" s="1"/>
  <c r="B63" i="112"/>
  <c r="E63" i="112" s="1"/>
  <c r="B168" i="112"/>
  <c r="E168" i="112" s="1"/>
  <c r="B129" i="112"/>
  <c r="E129" i="112" s="1"/>
  <c r="B91" i="112"/>
  <c r="E91" i="112" s="1"/>
  <c r="B80" i="112"/>
  <c r="E80" i="112" s="1"/>
  <c r="B216" i="112"/>
  <c r="E216" i="112" s="1"/>
  <c r="B43" i="112"/>
  <c r="E43" i="112" s="1"/>
  <c r="B8" i="112"/>
  <c r="E8" i="112" s="1"/>
  <c r="B105" i="112"/>
  <c r="E105" i="112" s="1"/>
  <c r="B6" i="112"/>
  <c r="E6" i="112" s="1"/>
  <c r="B152" i="112"/>
  <c r="E152" i="112" s="1"/>
  <c r="B208" i="112"/>
  <c r="E208" i="112" s="1"/>
  <c r="B88" i="112"/>
  <c r="E88" i="112" s="1"/>
  <c r="B151" i="112"/>
  <c r="E151" i="112" s="1"/>
  <c r="B212" i="112"/>
  <c r="E212" i="112" s="1"/>
  <c r="B62" i="112"/>
  <c r="E62" i="112" s="1"/>
  <c r="B93" i="112"/>
  <c r="E93" i="112" s="1"/>
  <c r="B166" i="112"/>
  <c r="E166" i="112" s="1"/>
  <c r="B16" i="112"/>
  <c r="E16" i="112" s="1"/>
  <c r="B95" i="112"/>
  <c r="E95" i="112" s="1"/>
  <c r="B84" i="112"/>
  <c r="E84" i="112" s="1"/>
  <c r="B17" i="112"/>
  <c r="E17" i="112" s="1"/>
  <c r="B181" i="112"/>
  <c r="E181" i="112" s="1"/>
  <c r="B76" i="112"/>
  <c r="E76" i="112" s="1"/>
  <c r="B113" i="112"/>
  <c r="E113" i="112" s="1"/>
  <c r="B218" i="112"/>
  <c r="E218" i="112" s="1"/>
  <c r="B39" i="112"/>
  <c r="E39" i="112" s="1"/>
  <c r="B31" i="112"/>
  <c r="E31" i="112" s="1"/>
  <c r="B97" i="112"/>
  <c r="E97" i="112" s="1"/>
  <c r="B196" i="112"/>
  <c r="E196" i="112" s="1"/>
  <c r="B14" i="112"/>
  <c r="E14" i="112" s="1"/>
  <c r="B20" i="112"/>
  <c r="E20" i="112" s="1"/>
  <c r="B138" i="112"/>
  <c r="E138" i="112" s="1"/>
  <c r="B154" i="112"/>
  <c r="E154" i="112" s="1"/>
  <c r="B252" i="112"/>
  <c r="E252" i="112" s="1"/>
  <c r="B121" i="112"/>
  <c r="E121" i="112" s="1"/>
  <c r="B61" i="112"/>
  <c r="E61" i="112" s="1"/>
  <c r="B239" i="112"/>
  <c r="E239" i="112" s="1"/>
  <c r="B251" i="112"/>
  <c r="E251" i="112" s="1"/>
  <c r="B82" i="112"/>
  <c r="E82" i="112" s="1"/>
  <c r="B110" i="112"/>
  <c r="E110" i="112" s="1"/>
  <c r="B141" i="112"/>
  <c r="E141" i="112" s="1"/>
  <c r="B32" i="112"/>
  <c r="E32" i="112" s="1"/>
  <c r="B81" i="112"/>
  <c r="E81" i="112" s="1"/>
  <c r="B139" i="112"/>
  <c r="E139" i="112" s="1"/>
  <c r="B58" i="112"/>
  <c r="E58" i="112" s="1"/>
  <c r="B223" i="112"/>
  <c r="E223" i="112" s="1"/>
  <c r="B53" i="112"/>
  <c r="E53" i="112" s="1"/>
  <c r="B185" i="112"/>
  <c r="E185" i="112" s="1"/>
  <c r="B102" i="112"/>
  <c r="E102" i="112" s="1"/>
  <c r="B116" i="112"/>
  <c r="E116" i="112" s="1"/>
  <c r="B21" i="112"/>
  <c r="E21" i="112" s="1"/>
  <c r="B73" i="112"/>
  <c r="E73" i="112" s="1"/>
  <c r="B27" i="112"/>
  <c r="E27" i="112" s="1"/>
  <c r="B250" i="112"/>
  <c r="E250" i="112" s="1"/>
  <c r="B70" i="112"/>
  <c r="E70" i="112" s="1"/>
  <c r="B169" i="112"/>
  <c r="E169" i="112" s="1"/>
  <c r="B98" i="112"/>
  <c r="E98" i="112" s="1"/>
  <c r="B50" i="112"/>
  <c r="E50" i="112" s="1"/>
  <c r="B228" i="112"/>
  <c r="E228" i="112" s="1"/>
  <c r="B42" i="112"/>
  <c r="E42" i="112" s="1"/>
  <c r="B29" i="112"/>
  <c r="E29" i="112" s="1"/>
  <c r="B51" i="112"/>
  <c r="E51" i="112" s="1"/>
  <c r="B45" i="112"/>
  <c r="E45" i="112" s="1"/>
  <c r="B12" i="112"/>
  <c r="E12" i="112" s="1"/>
  <c r="B7" i="112"/>
  <c r="E7" i="112" s="1"/>
  <c r="B257" i="112"/>
  <c r="E257" i="112" s="1"/>
  <c r="B237" i="112"/>
  <c r="E237" i="112" s="1"/>
  <c r="B9" i="112"/>
  <c r="E9" i="112" s="1"/>
  <c r="B18" i="112"/>
  <c r="E18" i="112" s="1"/>
  <c r="B195" i="112"/>
  <c r="E195" i="112" s="1"/>
  <c r="B204" i="112"/>
  <c r="E204" i="112" s="1"/>
  <c r="B23" i="112"/>
  <c r="E23" i="112" s="1"/>
  <c r="B235" i="112"/>
  <c r="E235" i="112" s="1"/>
  <c r="B188" i="112"/>
  <c r="E188" i="112" s="1"/>
  <c r="B96" i="112"/>
  <c r="E96" i="112" s="1"/>
  <c r="B256" i="112"/>
  <c r="E256" i="112" s="1"/>
  <c r="B25" i="112"/>
  <c r="E25" i="112" s="1"/>
  <c r="B155" i="112"/>
  <c r="E155" i="112" s="1"/>
  <c r="B64" i="112"/>
  <c r="E64" i="112" s="1"/>
  <c r="B44" i="112"/>
  <c r="E44" i="112" s="1"/>
  <c r="B178" i="112"/>
  <c r="E178" i="112" s="1"/>
  <c r="B171" i="112"/>
  <c r="E171" i="112" s="1"/>
  <c r="B159" i="112"/>
  <c r="E159" i="112" s="1"/>
  <c r="B34" i="112"/>
  <c r="E34" i="112" s="1"/>
  <c r="B221" i="112"/>
  <c r="E221" i="112" s="1"/>
  <c r="B28" i="112"/>
  <c r="E28" i="112" s="1"/>
  <c r="B230" i="112"/>
  <c r="E230" i="112" s="1"/>
  <c r="B38" i="112"/>
  <c r="E38" i="112" s="1"/>
  <c r="B255" i="112"/>
  <c r="E255" i="112" s="1"/>
  <c r="B258" i="112"/>
  <c r="E258" i="112" s="1"/>
  <c r="B99" i="112"/>
  <c r="E99" i="112" s="1"/>
  <c r="B134" i="112"/>
  <c r="E134" i="112" s="1"/>
  <c r="B200" i="112"/>
  <c r="E200" i="112" s="1"/>
  <c r="B226" i="112"/>
  <c r="E226" i="112" s="1"/>
  <c r="B172" i="112"/>
  <c r="E172" i="112" s="1"/>
  <c r="B65" i="112"/>
  <c r="E65" i="112" s="1"/>
  <c r="B118" i="112"/>
  <c r="E118" i="112" s="1"/>
  <c r="B191" i="112"/>
  <c r="E191" i="112" s="1"/>
  <c r="B202" i="112"/>
  <c r="E202" i="112" s="1"/>
  <c r="B52" i="112"/>
  <c r="E52" i="112" s="1"/>
  <c r="B125" i="112"/>
  <c r="E125" i="112" s="1"/>
  <c r="B10" i="112"/>
  <c r="E10" i="112" s="1"/>
  <c r="B78" i="112"/>
  <c r="E78" i="112" s="1"/>
  <c r="B197" i="112"/>
  <c r="E197" i="112" s="1"/>
  <c r="B163" i="112"/>
  <c r="E163" i="112" s="1"/>
  <c r="B153" i="112"/>
  <c r="E153" i="112" s="1"/>
  <c r="B47" i="112"/>
  <c r="E47" i="112" s="1"/>
  <c r="B19" i="112"/>
  <c r="E19" i="112" s="1"/>
  <c r="B182" i="112"/>
  <c r="E182" i="112" s="1"/>
  <c r="B199" i="112"/>
  <c r="E199" i="112" s="1"/>
  <c r="B77" i="112"/>
  <c r="E77" i="112" s="1"/>
  <c r="B140" i="112"/>
  <c r="E140" i="112" s="1"/>
  <c r="B130" i="112"/>
  <c r="E130" i="112" s="1"/>
  <c r="B150" i="112"/>
  <c r="E150" i="112" s="1"/>
  <c r="B198" i="112"/>
  <c r="E198" i="112" s="1"/>
  <c r="B123" i="112"/>
  <c r="E123" i="112" s="1"/>
  <c r="B244" i="112"/>
  <c r="E244" i="112" s="1"/>
  <c r="B209" i="112"/>
  <c r="E209" i="112" s="1"/>
  <c r="B109" i="112"/>
  <c r="E109" i="112" s="1"/>
  <c r="B114" i="112"/>
  <c r="E114" i="112" s="1"/>
  <c r="B5" i="112"/>
  <c r="E5" i="112" s="1"/>
  <c r="B240" i="112"/>
  <c r="E240" i="112" s="1"/>
  <c r="B183" i="112"/>
  <c r="E183" i="112" s="1"/>
  <c r="B227" i="112"/>
  <c r="E227" i="112" s="1"/>
  <c r="B122" i="112"/>
  <c r="E122" i="112" s="1"/>
  <c r="B26" i="112"/>
  <c r="E26" i="112" s="1"/>
  <c r="B217" i="112"/>
  <c r="E217" i="112" s="1"/>
  <c r="B35" i="112"/>
  <c r="E35" i="112" s="1"/>
  <c r="B79" i="112"/>
  <c r="E79" i="112" s="1"/>
  <c r="B206" i="112"/>
  <c r="E206" i="112" s="1"/>
  <c r="B143" i="112"/>
  <c r="E143" i="112" s="1"/>
  <c r="B189" i="112"/>
  <c r="E189" i="112" s="1"/>
  <c r="B231" i="112"/>
  <c r="E231" i="112" s="1"/>
  <c r="B238" i="112"/>
  <c r="E238" i="112" s="1"/>
  <c r="B137" i="112"/>
  <c r="E137" i="112" s="1"/>
  <c r="B104" i="112"/>
  <c r="E104" i="112" s="1"/>
  <c r="B22" i="112"/>
  <c r="E22" i="112" s="1"/>
  <c r="B66" i="112"/>
  <c r="E66" i="112" s="1"/>
  <c r="B232" i="112"/>
  <c r="E232" i="112" s="1"/>
  <c r="B41" i="112"/>
  <c r="E41" i="112" s="1"/>
  <c r="B115" i="112"/>
  <c r="E115" i="112" s="1"/>
  <c r="B54" i="112"/>
  <c r="E54" i="112" s="1"/>
  <c r="B15" i="112"/>
  <c r="E15" i="112" s="1"/>
  <c r="B186" i="112"/>
  <c r="E186" i="112" s="1"/>
  <c r="B157" i="112"/>
  <c r="E157" i="112" s="1"/>
  <c r="B174" i="112"/>
  <c r="E174" i="112" s="1"/>
  <c r="B75" i="112"/>
  <c r="E75" i="112" s="1"/>
  <c r="B211" i="112"/>
  <c r="E211" i="112" s="1"/>
  <c r="B167" i="112"/>
  <c r="E167" i="112" s="1"/>
  <c r="B72" i="112"/>
  <c r="E72" i="112" s="1"/>
  <c r="B224" i="112"/>
  <c r="E224" i="112" s="1"/>
  <c r="B175" i="112"/>
  <c r="E175" i="112" s="1"/>
  <c r="B220" i="112"/>
  <c r="E220" i="112" s="1"/>
  <c r="B40" i="112"/>
  <c r="E40" i="112" s="1"/>
  <c r="B56" i="112"/>
  <c r="E56" i="112" s="1"/>
  <c r="B245" i="112"/>
  <c r="E245" i="112" s="1"/>
  <c r="B176" i="112"/>
  <c r="E176" i="112" s="1"/>
  <c r="B132" i="112"/>
  <c r="E132" i="112" s="1"/>
  <c r="B190" i="112"/>
  <c r="E190" i="112" s="1"/>
  <c r="B213" i="112"/>
  <c r="E213" i="112" s="1"/>
  <c r="B149" i="112"/>
  <c r="E149" i="112" s="1"/>
  <c r="B83" i="112"/>
  <c r="E83" i="112" s="1"/>
  <c r="B108" i="112"/>
  <c r="E108" i="112" s="1"/>
  <c r="B164" i="112"/>
  <c r="E164" i="112" s="1"/>
  <c r="B111" i="112"/>
  <c r="E111" i="112" s="1"/>
  <c r="B24" i="112"/>
  <c r="E24" i="112" s="1"/>
  <c r="B203" i="112"/>
  <c r="E203" i="112" s="1"/>
  <c r="B11" i="112"/>
  <c r="E11" i="112" s="1"/>
  <c r="B37" i="112"/>
  <c r="E37" i="112" s="1"/>
  <c r="B126" i="112"/>
  <c r="E126" i="112" s="1"/>
  <c r="B131" i="112"/>
  <c r="E131" i="112" s="1"/>
  <c r="B57" i="112"/>
  <c r="E57" i="112" s="1"/>
  <c r="B89" i="112"/>
  <c r="E89" i="112" s="1"/>
  <c r="B46" i="112"/>
  <c r="E46" i="112" s="1"/>
  <c r="B142" i="112"/>
  <c r="E142" i="112" s="1"/>
  <c r="B205" i="112"/>
  <c r="E205" i="112" s="1"/>
  <c r="B207" i="112"/>
  <c r="E207" i="112" s="1"/>
  <c r="B210" i="112"/>
  <c r="E210" i="112" s="1"/>
  <c r="B13" i="112"/>
  <c r="E13" i="112" s="1"/>
  <c r="B135" i="112"/>
  <c r="E135" i="112" s="1"/>
  <c r="B90" i="112"/>
  <c r="E90" i="112" s="1"/>
  <c r="B192" i="112"/>
  <c r="E192" i="112" s="1"/>
  <c r="B193" i="112"/>
  <c r="E193" i="112" s="1"/>
  <c r="B147" i="112"/>
  <c r="E147" i="112" s="1"/>
  <c r="B242" i="112"/>
  <c r="E242" i="112" s="1"/>
  <c r="B233" i="112"/>
  <c r="E233" i="112" s="1"/>
  <c r="B136" i="112"/>
  <c r="E136" i="112" s="1"/>
  <c r="B161" i="112"/>
  <c r="E161" i="112" s="1"/>
  <c r="B100" i="112"/>
  <c r="E100" i="112" s="1"/>
  <c r="B215" i="112"/>
  <c r="E215" i="112" s="1"/>
  <c r="B170" i="112"/>
  <c r="E170" i="112" s="1"/>
  <c r="B214" i="112"/>
  <c r="E214" i="112" s="1"/>
  <c r="B30" i="112"/>
  <c r="E30" i="112" s="1"/>
  <c r="B158" i="112"/>
  <c r="E158" i="112" s="1"/>
  <c r="B259" i="112"/>
  <c r="E259" i="112" s="1"/>
  <c r="B249" i="112"/>
  <c r="E249" i="112" s="1"/>
  <c r="B194" i="112"/>
  <c r="E194" i="112" s="1"/>
  <c r="B241" i="112"/>
  <c r="E241" i="112" s="1"/>
  <c r="B86" i="112"/>
  <c r="E86" i="112" s="1"/>
  <c r="B156" i="112"/>
  <c r="E156" i="112" s="1"/>
  <c r="B59" i="112"/>
  <c r="E59" i="112" s="1"/>
  <c r="B253" i="112"/>
  <c r="E253" i="112" s="1"/>
  <c r="B234" i="112"/>
  <c r="E234" i="112" s="1"/>
  <c r="B107" i="112"/>
  <c r="E107" i="112" s="1"/>
  <c r="B254" i="112"/>
  <c r="E254" i="112" s="1"/>
  <c r="B36" i="112"/>
  <c r="E36" i="112" s="1"/>
  <c r="B184" i="112"/>
  <c r="E184" i="112" s="1"/>
  <c r="B101" i="112"/>
  <c r="E101" i="112" s="1"/>
  <c r="B4" i="112"/>
  <c r="E4" i="112" s="1"/>
  <c r="B146" i="112"/>
  <c r="E146" i="112" s="1"/>
  <c r="B55" i="112"/>
  <c r="E55" i="112" s="1"/>
  <c r="B71" i="112"/>
  <c r="E71" i="112" s="1"/>
  <c r="B112" i="112"/>
  <c r="E112" i="112" s="1"/>
  <c r="B87" i="112"/>
  <c r="E87" i="112" s="1"/>
  <c r="B49" i="112"/>
  <c r="E49" i="112" s="1"/>
  <c r="B225" i="112"/>
  <c r="E225" i="112" s="1"/>
  <c r="B246" i="112"/>
  <c r="E246" i="112" s="1"/>
  <c r="B219" i="112"/>
  <c r="E219" i="112" s="1"/>
  <c r="B85" i="112"/>
  <c r="E85" i="112" s="1"/>
  <c r="B67" i="112"/>
  <c r="E67" i="112" s="1"/>
  <c r="B48" i="112"/>
  <c r="E48" i="112" s="1"/>
  <c r="B133" i="112"/>
  <c r="E133" i="112" s="1"/>
  <c r="B236" i="112"/>
  <c r="E236" i="112" s="1"/>
  <c r="B173" i="112"/>
  <c r="E173" i="112" s="1"/>
  <c r="B60" i="112"/>
  <c r="E60" i="112" s="1"/>
  <c r="B94" i="112"/>
  <c r="E94" i="112" s="1"/>
  <c r="B38" i="49"/>
  <c r="B25" i="49"/>
  <c r="B24" i="49"/>
  <c r="B65" i="49"/>
  <c r="B66" i="49"/>
  <c r="C32" i="49"/>
  <c r="C54" i="49"/>
  <c r="C21" i="49"/>
  <c r="C63" i="49"/>
  <c r="C50" i="49"/>
  <c r="C62" i="49"/>
  <c r="B62" i="49"/>
  <c r="B44" i="49"/>
  <c r="C6" i="49"/>
  <c r="B31" i="49"/>
  <c r="C10" i="49"/>
  <c r="C8" i="49"/>
  <c r="B9" i="49"/>
  <c r="B18" i="49"/>
  <c r="B12" i="49"/>
  <c r="B15" i="49"/>
  <c r="C7" i="49"/>
  <c r="C57" i="49"/>
  <c r="B53" i="49"/>
  <c r="B64" i="49"/>
  <c r="B50" i="49"/>
  <c r="B56" i="49"/>
  <c r="B57" i="49"/>
  <c r="C28" i="49"/>
  <c r="C31" i="49"/>
  <c r="C20" i="49"/>
  <c r="C42" i="49"/>
  <c r="B42" i="49"/>
  <c r="C65" i="49"/>
  <c r="B37" i="49"/>
  <c r="B27" i="49"/>
  <c r="C9" i="49"/>
  <c r="C23" i="49"/>
  <c r="B60" i="49"/>
  <c r="B45" i="49"/>
  <c r="C56" i="49"/>
  <c r="C27" i="49"/>
  <c r="B14" i="49"/>
  <c r="C13" i="49"/>
  <c r="C48" i="49"/>
  <c r="C18" i="49"/>
  <c r="C46" i="49"/>
  <c r="C15" i="49"/>
  <c r="C41" i="49"/>
  <c r="C3" i="49"/>
  <c r="C43" i="49"/>
  <c r="C12" i="49"/>
  <c r="C29" i="49"/>
  <c r="C25" i="49"/>
  <c r="B21" i="49"/>
  <c r="C5" i="49"/>
  <c r="C37" i="49"/>
  <c r="B49" i="49"/>
  <c r="C45" i="49"/>
  <c r="B11" i="49"/>
  <c r="B40" i="49"/>
  <c r="C51" i="49"/>
  <c r="B59" i="49"/>
  <c r="C55" i="49"/>
  <c r="C49" i="49"/>
  <c r="C66" i="49"/>
  <c r="C58" i="49"/>
  <c r="B58" i="49"/>
  <c r="C47" i="49"/>
  <c r="C61" i="49"/>
  <c r="B61" i="49"/>
  <c r="B33" i="49"/>
  <c r="B19" i="49"/>
  <c r="B10" i="49"/>
  <c r="B51" i="49"/>
  <c r="B26" i="49"/>
  <c r="B55" i="49"/>
  <c r="C53" i="49"/>
  <c r="B63" i="49"/>
  <c r="B16" i="49"/>
  <c r="B17" i="49"/>
  <c r="C39" i="49"/>
  <c r="C19" i="49"/>
  <c r="C30" i="49"/>
  <c r="B30" i="49"/>
  <c r="B54" i="49"/>
  <c r="C60" i="49"/>
  <c r="B8" i="49"/>
  <c r="B22" i="49"/>
  <c r="B7" i="49"/>
  <c r="C11" i="49"/>
  <c r="C44" i="49"/>
  <c r="B23" i="49"/>
  <c r="B43" i="49"/>
  <c r="B20" i="49"/>
  <c r="B41" i="49"/>
  <c r="B48" i="49"/>
  <c r="B36" i="49"/>
  <c r="B47" i="49"/>
  <c r="B46" i="49"/>
  <c r="B39" i="49"/>
  <c r="B28" i="49"/>
  <c r="B32" i="49"/>
  <c r="C34" i="49"/>
  <c r="C40" i="49"/>
  <c r="B35" i="49"/>
  <c r="C59" i="49"/>
  <c r="C38" i="49"/>
  <c r="C14" i="49"/>
  <c r="C26" i="49"/>
  <c r="B29" i="49"/>
  <c r="C52" i="49"/>
  <c r="C16" i="49"/>
  <c r="C22" i="49"/>
  <c r="C17" i="49"/>
  <c r="C24" i="49"/>
  <c r="C33" i="49"/>
  <c r="C4" i="49"/>
  <c r="C36" i="49"/>
  <c r="C64" i="49"/>
  <c r="B52" i="49"/>
  <c r="B34" i="49"/>
  <c r="C35" i="49"/>
  <c r="B13" i="49"/>
  <c r="F15" i="49"/>
  <c r="A15" i="49" s="1"/>
  <c r="F14" i="49"/>
  <c r="A14" i="49" s="1"/>
  <c r="F66" i="49"/>
  <c r="A66" i="49" s="1"/>
  <c r="F58" i="49"/>
  <c r="A58" i="49" s="1"/>
  <c r="F54" i="49"/>
  <c r="A54" i="49" s="1"/>
  <c r="F63" i="49"/>
  <c r="A63" i="49" s="1"/>
  <c r="F39" i="49"/>
  <c r="A39" i="49" s="1"/>
  <c r="F19" i="49"/>
  <c r="A19" i="49" s="1"/>
  <c r="F3" i="49"/>
  <c r="A3" i="49" s="1"/>
  <c r="F43" i="49"/>
  <c r="A43" i="49" s="1"/>
  <c r="F35" i="49"/>
  <c r="A35" i="49" s="1"/>
  <c r="F8" i="49"/>
  <c r="A8" i="49" s="1"/>
  <c r="F27" i="49"/>
  <c r="A27" i="49" s="1"/>
  <c r="F13" i="49"/>
  <c r="A13" i="49" s="1"/>
  <c r="F45" i="49"/>
  <c r="A45" i="49" s="1"/>
  <c r="F23" i="49"/>
  <c r="A23" i="49" s="1"/>
  <c r="F46" i="49"/>
  <c r="A46" i="49" s="1"/>
  <c r="F62" i="49"/>
  <c r="A62" i="49" s="1"/>
  <c r="F53" i="49"/>
  <c r="A53" i="49" s="1"/>
  <c r="F59" i="49"/>
  <c r="A59" i="49" s="1"/>
  <c r="F65" i="49"/>
  <c r="A65" i="49" s="1"/>
  <c r="F61" i="49"/>
  <c r="A61" i="49" s="1"/>
  <c r="F64" i="49"/>
  <c r="A64" i="49" s="1"/>
  <c r="F18" i="49"/>
  <c r="A18" i="49" s="1"/>
  <c r="F10" i="49"/>
  <c r="A10" i="49" s="1"/>
  <c r="F5" i="49"/>
  <c r="A5" i="49" s="1"/>
  <c r="F55" i="49"/>
  <c r="A55" i="49" s="1"/>
  <c r="F4" i="49"/>
  <c r="A4" i="49" s="1"/>
  <c r="F49" i="49"/>
  <c r="A49" i="49" s="1"/>
  <c r="F7" i="49"/>
  <c r="A7" i="49" s="1"/>
  <c r="F36" i="49"/>
  <c r="A36" i="49" s="1"/>
  <c r="F52" i="49"/>
  <c r="A52" i="49" s="1"/>
  <c r="S9" i="49"/>
  <c r="I9" i="49" s="1"/>
  <c r="F12" i="49"/>
  <c r="A12" i="49" s="1"/>
  <c r="F21" i="49"/>
  <c r="A21" i="49" s="1"/>
  <c r="F26" i="49"/>
  <c r="A26" i="49" s="1"/>
  <c r="F42" i="49"/>
  <c r="A42" i="49" s="1"/>
  <c r="C8" i="1" l="1"/>
  <c r="C9" i="1"/>
  <c r="CB8" i="4"/>
  <c r="CB6" i="4"/>
  <c r="C6" i="4" s="1"/>
  <c r="CB9" i="4"/>
  <c r="AT9" i="4" s="1"/>
  <c r="CB10" i="4"/>
  <c r="AT10" i="4" s="1"/>
  <c r="AT7" i="117"/>
  <c r="BH16" i="49"/>
  <c r="BJ16" i="49"/>
  <c r="AV12" i="99"/>
  <c r="G1" i="99" s="1"/>
  <c r="L9" i="99" s="1"/>
  <c r="AV12" i="87"/>
  <c r="G1" i="87" s="1"/>
  <c r="I8" i="87" s="1"/>
  <c r="AV12" i="97"/>
  <c r="G1" i="97" s="1"/>
  <c r="AV12" i="89"/>
  <c r="G1" i="89" s="1"/>
  <c r="U11" i="89" s="1"/>
  <c r="AV12" i="91"/>
  <c r="G1" i="91" s="1"/>
  <c r="M6" i="91" s="1"/>
  <c r="AV12" i="98"/>
  <c r="G1" i="98" s="1"/>
  <c r="I9" i="98" s="1"/>
  <c r="BH9" i="49"/>
  <c r="AV12" i="107"/>
  <c r="G1" i="107" s="1"/>
  <c r="D11" i="107" s="1"/>
  <c r="BL9" i="49"/>
  <c r="M11" i="109" s="1"/>
  <c r="Q7" i="87"/>
  <c r="BJ17" i="49"/>
  <c r="P11" i="107"/>
  <c r="AE11" i="49"/>
  <c r="I11" i="49" s="1"/>
  <c r="BJ11" i="49"/>
  <c r="BR6" i="49"/>
  <c r="AE17" i="49"/>
  <c r="I17" i="49" s="1"/>
  <c r="BH6" i="49"/>
  <c r="H9" i="99"/>
  <c r="U9" i="99"/>
  <c r="X10" i="99"/>
  <c r="E10" i="99"/>
  <c r="H10" i="99"/>
  <c r="Y8" i="99"/>
  <c r="Q8" i="87"/>
  <c r="D11" i="87"/>
  <c r="AV12" i="90"/>
  <c r="G1" i="90" s="1"/>
  <c r="D10" i="97"/>
  <c r="H8" i="97"/>
  <c r="D8" i="97"/>
  <c r="T6" i="97"/>
  <c r="P8" i="97"/>
  <c r="L10" i="97"/>
  <c r="E10" i="97"/>
  <c r="L7" i="97"/>
  <c r="Q10" i="97"/>
  <c r="Q11" i="97"/>
  <c r="I9" i="97"/>
  <c r="H10" i="97"/>
  <c r="D11" i="97"/>
  <c r="Y8" i="97"/>
  <c r="U6" i="97"/>
  <c r="Y7" i="97"/>
  <c r="P6" i="97"/>
  <c r="Y9" i="97"/>
  <c r="E8" i="97"/>
  <c r="AA1" i="97"/>
  <c r="U7" i="97"/>
  <c r="Q7" i="97"/>
  <c r="M7" i="97"/>
  <c r="T9" i="97"/>
  <c r="U8" i="97"/>
  <c r="P11" i="97"/>
  <c r="I8" i="97"/>
  <c r="T11" i="97"/>
  <c r="H9" i="97"/>
  <c r="X8" i="89"/>
  <c r="D10" i="89"/>
  <c r="P11" i="89"/>
  <c r="I10" i="89"/>
  <c r="M9" i="89"/>
  <c r="Q10" i="89"/>
  <c r="M7" i="89"/>
  <c r="L10" i="91"/>
  <c r="L9" i="91"/>
  <c r="D8" i="91"/>
  <c r="X10" i="91"/>
  <c r="E8" i="91"/>
  <c r="T9" i="91"/>
  <c r="Y8" i="87"/>
  <c r="E7" i="91"/>
  <c r="T11" i="98"/>
  <c r="H6" i="98"/>
  <c r="AV12" i="88"/>
  <c r="G1" i="88" s="1"/>
  <c r="L9" i="98"/>
  <c r="D8" i="99"/>
  <c r="Q8" i="97"/>
  <c r="AV12" i="6"/>
  <c r="G1" i="6" s="1"/>
  <c r="AV12" i="86"/>
  <c r="G1" i="86" s="1"/>
  <c r="M6" i="107"/>
  <c r="AV12" i="92"/>
  <c r="G1" i="92" s="1"/>
  <c r="AV12" i="1"/>
  <c r="G1" i="1" s="1"/>
  <c r="AV12" i="94"/>
  <c r="G1" i="94" s="1"/>
  <c r="U7" i="107"/>
  <c r="AV12" i="95"/>
  <c r="G1" i="95" s="1"/>
  <c r="AV12" i="103"/>
  <c r="G1" i="103" s="1"/>
  <c r="AV12" i="93"/>
  <c r="G1" i="93" s="1"/>
  <c r="AV12" i="4"/>
  <c r="G1" i="4" s="1"/>
  <c r="AV12" i="108"/>
  <c r="G1" i="108" s="1"/>
  <c r="AV12" i="106"/>
  <c r="G1" i="106" s="1"/>
  <c r="AV12" i="102"/>
  <c r="G1" i="102" s="1"/>
  <c r="AV12" i="10"/>
  <c r="G1" i="10" s="1"/>
  <c r="AV12" i="8"/>
  <c r="G1" i="8" s="1"/>
  <c r="AV12" i="104"/>
  <c r="G1" i="104" s="1"/>
  <c r="AV12" i="117"/>
  <c r="G1" i="117" s="1"/>
  <c r="AV12" i="5"/>
  <c r="G1" i="5" s="1"/>
  <c r="AV12" i="9"/>
  <c r="G1" i="9" s="1"/>
  <c r="AV12" i="96"/>
  <c r="G1" i="96" s="1"/>
  <c r="AV12" i="100"/>
  <c r="G1" i="100" s="1"/>
  <c r="AV12" i="7"/>
  <c r="G1" i="7" s="1"/>
  <c r="AV12" i="85"/>
  <c r="G1" i="85" s="1"/>
  <c r="AV12" i="105"/>
  <c r="G1" i="105" s="1"/>
  <c r="AV12" i="101"/>
  <c r="G1" i="101" s="1"/>
  <c r="BJ6" i="49"/>
  <c r="BL6" i="49"/>
  <c r="BP6" i="49"/>
  <c r="C9" i="100"/>
  <c r="AT9" i="100"/>
  <c r="C6" i="10"/>
  <c r="AT6" i="10"/>
  <c r="AT9" i="5"/>
  <c r="C9" i="5"/>
  <c r="AT6" i="87"/>
  <c r="C6" i="87"/>
  <c r="AT8" i="93"/>
  <c r="C8" i="93"/>
  <c r="AT7" i="10"/>
  <c r="C7" i="10"/>
  <c r="AT6" i="107"/>
  <c r="C6" i="107"/>
  <c r="C9" i="86"/>
  <c r="AT9" i="86"/>
  <c r="C6" i="102"/>
  <c r="AT6" i="102"/>
  <c r="C8" i="95"/>
  <c r="AT8" i="95"/>
  <c r="C6" i="106"/>
  <c r="AT6" i="106"/>
  <c r="C8" i="108"/>
  <c r="AT8" i="108"/>
  <c r="C8" i="9"/>
  <c r="AT8" i="9"/>
  <c r="AT6" i="95"/>
  <c r="C6" i="95"/>
  <c r="AT10" i="92"/>
  <c r="C10" i="92"/>
  <c r="C10" i="106"/>
  <c r="AT10" i="106"/>
  <c r="C10" i="5"/>
  <c r="AT10" i="5"/>
  <c r="C8" i="102"/>
  <c r="AT8" i="102"/>
  <c r="AT7" i="102"/>
  <c r="C7" i="102"/>
  <c r="C9" i="87"/>
  <c r="AT9" i="87"/>
  <c r="AT9" i="108"/>
  <c r="C9" i="108"/>
  <c r="AT9" i="105"/>
  <c r="C9" i="105"/>
  <c r="AT8" i="5"/>
  <c r="C8" i="5"/>
  <c r="C6" i="93"/>
  <c r="AT6" i="93"/>
  <c r="AT7" i="93"/>
  <c r="C7" i="93"/>
  <c r="AT6" i="5"/>
  <c r="C6" i="5"/>
  <c r="AT9" i="89"/>
  <c r="C9" i="89"/>
  <c r="C7" i="104"/>
  <c r="AT7" i="104"/>
  <c r="AT7" i="8"/>
  <c r="C7" i="8"/>
  <c r="C8" i="10"/>
  <c r="AT8" i="10"/>
  <c r="AT6" i="108"/>
  <c r="C6" i="108"/>
  <c r="C8" i="106"/>
  <c r="AT8" i="106"/>
  <c r="C7" i="1"/>
  <c r="AT7" i="1"/>
  <c r="AT7" i="89"/>
  <c r="C7" i="89"/>
  <c r="C8" i="4"/>
  <c r="AT8" i="4"/>
  <c r="C10" i="9"/>
  <c r="AT10" i="9"/>
  <c r="AT10" i="90"/>
  <c r="C10" i="90"/>
  <c r="AT10" i="117"/>
  <c r="C10" i="117"/>
  <c r="C8" i="98"/>
  <c r="AT8" i="98"/>
  <c r="CB6" i="105"/>
  <c r="C8" i="7"/>
  <c r="AT8" i="7"/>
  <c r="AT6" i="104"/>
  <c r="C6" i="104"/>
  <c r="AT10" i="1"/>
  <c r="C10" i="1"/>
  <c r="C10" i="10"/>
  <c r="AT10" i="10"/>
  <c r="AT10" i="102"/>
  <c r="C10" i="102"/>
  <c r="CB11" i="10"/>
  <c r="CB11" i="89"/>
  <c r="AT8" i="92"/>
  <c r="C8" i="92"/>
  <c r="AT6" i="1"/>
  <c r="C6" i="1"/>
  <c r="C9" i="4"/>
  <c r="CB9" i="106"/>
  <c r="CB10" i="89"/>
  <c r="AT9" i="90"/>
  <c r="C9" i="90"/>
  <c r="AT6" i="91"/>
  <c r="C6" i="91"/>
  <c r="CB10" i="107"/>
  <c r="CB8" i="104"/>
  <c r="C7" i="98"/>
  <c r="AT7" i="98"/>
  <c r="AT7" i="106"/>
  <c r="C7" i="106"/>
  <c r="C8" i="87"/>
  <c r="AT8" i="87"/>
  <c r="CB11" i="98"/>
  <c r="CB10" i="104"/>
  <c r="C7" i="90"/>
  <c r="AT7" i="90"/>
  <c r="C11" i="88"/>
  <c r="AT11" i="88"/>
  <c r="AT9" i="91"/>
  <c r="C9" i="91"/>
  <c r="C9" i="97"/>
  <c r="AT9" i="97"/>
  <c r="CB9" i="104"/>
  <c r="C8" i="117"/>
  <c r="AT8" i="117"/>
  <c r="AT8" i="103"/>
  <c r="C8" i="103"/>
  <c r="CB7" i="100"/>
  <c r="C10" i="101"/>
  <c r="AT10" i="101"/>
  <c r="C10" i="91"/>
  <c r="AT10" i="91"/>
  <c r="CB7" i="92"/>
  <c r="CB11" i="92"/>
  <c r="AT10" i="88"/>
  <c r="C10" i="88"/>
  <c r="AT7" i="103"/>
  <c r="C7" i="103"/>
  <c r="CB11" i="95"/>
  <c r="C6" i="97"/>
  <c r="AT6" i="97"/>
  <c r="CB6" i="92"/>
  <c r="AT11" i="103"/>
  <c r="C11" i="103"/>
  <c r="CB8" i="86"/>
  <c r="CB11" i="105"/>
  <c r="AT11" i="107"/>
  <c r="C11" i="107"/>
  <c r="AT8" i="99"/>
  <c r="C8" i="99"/>
  <c r="CB7" i="5"/>
  <c r="AT6" i="6"/>
  <c r="C6" i="6"/>
  <c r="CB9" i="95"/>
  <c r="AT6" i="100"/>
  <c r="C6" i="100"/>
  <c r="AT6" i="9"/>
  <c r="C6" i="9"/>
  <c r="AT11" i="102"/>
  <c r="C11" i="102"/>
  <c r="AT6" i="8"/>
  <c r="C6" i="8"/>
  <c r="C10" i="100"/>
  <c r="AT10" i="100"/>
  <c r="AT10" i="96"/>
  <c r="C10" i="96"/>
  <c r="AT9" i="9"/>
  <c r="C9" i="9"/>
  <c r="AT7" i="9"/>
  <c r="C7" i="9"/>
  <c r="AT11" i="6"/>
  <c r="C11" i="6"/>
  <c r="AT11" i="97"/>
  <c r="C11" i="97"/>
  <c r="AT9" i="107"/>
  <c r="C9" i="107"/>
  <c r="C10" i="85"/>
  <c r="AT10" i="85"/>
  <c r="C11" i="5"/>
  <c r="AT11" i="5"/>
  <c r="C9" i="92"/>
  <c r="AT9" i="92"/>
  <c r="AT11" i="7"/>
  <c r="C11" i="7"/>
  <c r="CB10" i="108"/>
  <c r="CB6" i="7"/>
  <c r="AT10" i="99"/>
  <c r="C10" i="99"/>
  <c r="CB10" i="93"/>
  <c r="CB11" i="106"/>
  <c r="CB7" i="107"/>
  <c r="AT11" i="91"/>
  <c r="C11" i="91"/>
  <c r="AT9" i="8"/>
  <c r="C9" i="8"/>
  <c r="AT7" i="96"/>
  <c r="C7" i="96"/>
  <c r="AT8" i="100"/>
  <c r="C8" i="100"/>
  <c r="AT8" i="91"/>
  <c r="C8" i="91"/>
  <c r="AT11" i="90"/>
  <c r="C11" i="90"/>
  <c r="AT6" i="94"/>
  <c r="C6" i="94"/>
  <c r="AT7" i="101"/>
  <c r="C7" i="101"/>
  <c r="CB11" i="93"/>
  <c r="CB10" i="7"/>
  <c r="C10" i="95"/>
  <c r="AT10" i="95"/>
  <c r="CB7" i="7"/>
  <c r="AT9" i="10"/>
  <c r="C9" i="10"/>
  <c r="C7" i="99"/>
  <c r="AT7" i="99"/>
  <c r="CB7" i="4"/>
  <c r="CB11" i="4"/>
  <c r="AT10" i="98"/>
  <c r="C10" i="98"/>
  <c r="AT8" i="90"/>
  <c r="C8" i="90"/>
  <c r="AT9" i="98"/>
  <c r="C9" i="98"/>
  <c r="CB11" i="9"/>
  <c r="CB9" i="102"/>
  <c r="CB8" i="107"/>
  <c r="CB11" i="100"/>
  <c r="CB8" i="105"/>
  <c r="AT8" i="101"/>
  <c r="C8" i="101"/>
  <c r="AT7" i="97"/>
  <c r="C7" i="97"/>
  <c r="C7" i="88"/>
  <c r="AT7" i="88"/>
  <c r="CB6" i="89"/>
  <c r="CB11" i="87"/>
  <c r="AT10" i="87"/>
  <c r="C10" i="87"/>
  <c r="CB7" i="87"/>
  <c r="CB7" i="105"/>
  <c r="CB9" i="7"/>
  <c r="C8" i="97"/>
  <c r="AT8" i="97"/>
  <c r="C9" i="85"/>
  <c r="AT9" i="85"/>
  <c r="CB10" i="105"/>
  <c r="C11" i="99"/>
  <c r="AT11" i="99"/>
  <c r="CB11" i="86"/>
  <c r="CB10" i="86"/>
  <c r="C6" i="96"/>
  <c r="AT6" i="96"/>
  <c r="CB7" i="86"/>
  <c r="AT11" i="96"/>
  <c r="C11" i="96"/>
  <c r="CB7" i="108"/>
  <c r="C10" i="8"/>
  <c r="AT10" i="8"/>
  <c r="AT6" i="99"/>
  <c r="C6" i="99"/>
  <c r="CB7" i="95"/>
  <c r="C8" i="6"/>
  <c r="AT8" i="6"/>
  <c r="C11" i="104"/>
  <c r="AT11" i="104"/>
  <c r="CB9" i="93"/>
  <c r="C10" i="103"/>
  <c r="AT10" i="103"/>
  <c r="AT7" i="85"/>
  <c r="C7" i="85"/>
  <c r="CB6" i="98"/>
  <c r="CB11" i="108"/>
  <c r="BJ10" i="49"/>
  <c r="I15" i="109" s="1"/>
  <c r="S10" i="49"/>
  <c r="I10" i="49" s="1"/>
  <c r="B9" i="69" s="1"/>
  <c r="BH10" i="49"/>
  <c r="E52" i="109" s="1"/>
  <c r="BL10" i="49"/>
  <c r="BH27" i="49"/>
  <c r="E16" i="109" s="1"/>
  <c r="BN3" i="49"/>
  <c r="Q18" i="109" s="1"/>
  <c r="AY3" i="49" s="1"/>
  <c r="M10" i="110" s="1"/>
  <c r="AL3" i="49" s="1"/>
  <c r="I6" i="121" s="1"/>
  <c r="X3" i="49" s="1"/>
  <c r="A53" i="109"/>
  <c r="A29" i="110"/>
  <c r="A28" i="110"/>
  <c r="D45" i="59"/>
  <c r="A44" i="59"/>
  <c r="A100" i="59"/>
  <c r="A53" i="59"/>
  <c r="A4" i="55"/>
  <c r="D40" i="59"/>
  <c r="D25" i="59"/>
  <c r="A16" i="59"/>
  <c r="D112" i="59"/>
  <c r="D29" i="59"/>
  <c r="A105" i="59"/>
  <c r="A13" i="56"/>
  <c r="A56" i="59"/>
  <c r="D105" i="59"/>
  <c r="D16" i="59"/>
  <c r="A117" i="59"/>
  <c r="A28" i="59"/>
  <c r="A40" i="59"/>
  <c r="A64" i="109"/>
  <c r="A88" i="59"/>
  <c r="A49" i="59"/>
  <c r="D44" i="59"/>
  <c r="A108" i="59"/>
  <c r="A109" i="59"/>
  <c r="A64" i="59"/>
  <c r="BP3" i="49"/>
  <c r="U34" i="109" s="1"/>
  <c r="BA3" i="49" s="1"/>
  <c r="Q18" i="110" s="1"/>
  <c r="A4" i="109"/>
  <c r="A29" i="59"/>
  <c r="A120" i="59"/>
  <c r="A36" i="109"/>
  <c r="A52" i="109"/>
  <c r="A21" i="59"/>
  <c r="A17" i="109"/>
  <c r="A9" i="110"/>
  <c r="A60" i="59"/>
  <c r="A93" i="59"/>
  <c r="A8" i="109"/>
  <c r="A104" i="59"/>
  <c r="D125" i="59"/>
  <c r="D20" i="59"/>
  <c r="A5" i="109"/>
  <c r="D28" i="59"/>
  <c r="A4" i="56"/>
  <c r="A61" i="109"/>
  <c r="D93" i="59"/>
  <c r="A76" i="59"/>
  <c r="D92" i="59"/>
  <c r="A8" i="56"/>
  <c r="D61" i="59"/>
  <c r="A5" i="59"/>
  <c r="A12" i="59"/>
  <c r="A52" i="59"/>
  <c r="A73" i="59"/>
  <c r="D121" i="59"/>
  <c r="D88" i="59"/>
  <c r="D53" i="59"/>
  <c r="D64" i="59"/>
  <c r="D21" i="59"/>
  <c r="A20" i="110"/>
  <c r="A45" i="109"/>
  <c r="A4" i="59"/>
  <c r="D85" i="59"/>
  <c r="A20" i="59"/>
  <c r="A125" i="59"/>
  <c r="D120" i="59"/>
  <c r="A56" i="109"/>
  <c r="D117" i="59"/>
  <c r="D48" i="59"/>
  <c r="A8" i="121"/>
  <c r="A48" i="59"/>
  <c r="A8" i="59"/>
  <c r="A12" i="56"/>
  <c r="D36" i="59"/>
  <c r="D17" i="59"/>
  <c r="A48" i="109"/>
  <c r="A129" i="59"/>
  <c r="A92" i="59"/>
  <c r="A101" i="59"/>
  <c r="A5" i="110"/>
  <c r="A37" i="59"/>
  <c r="A9" i="121"/>
  <c r="A61" i="59"/>
  <c r="D128" i="59"/>
  <c r="A9" i="109"/>
  <c r="A17" i="110"/>
  <c r="A41" i="109"/>
  <c r="A85" i="59"/>
  <c r="A16" i="56"/>
  <c r="D97" i="59"/>
  <c r="D109" i="59"/>
  <c r="A8" i="55"/>
  <c r="D69" i="59"/>
  <c r="A9" i="56"/>
  <c r="D32" i="59"/>
  <c r="D80" i="59"/>
  <c r="A36" i="59"/>
  <c r="E17" i="109"/>
  <c r="E5" i="109"/>
  <c r="E32" i="109"/>
  <c r="E37" i="109"/>
  <c r="B8" i="69"/>
  <c r="E21" i="109"/>
  <c r="D89" i="59"/>
  <c r="A5" i="120"/>
  <c r="D108" i="59"/>
  <c r="BH3" i="49"/>
  <c r="E4" i="109" s="1"/>
  <c r="D113" i="59"/>
  <c r="A49" i="109"/>
  <c r="D81" i="59"/>
  <c r="A28" i="109"/>
  <c r="A29" i="109"/>
  <c r="A33" i="110"/>
  <c r="A84" i="59"/>
  <c r="A45" i="59"/>
  <c r="A68" i="59"/>
  <c r="BQ3" i="49"/>
  <c r="A44" i="109"/>
  <c r="D12" i="59"/>
  <c r="BJ3" i="49"/>
  <c r="I6" i="109" s="1"/>
  <c r="AU3" i="49" s="1"/>
  <c r="E4" i="110" s="1"/>
  <c r="A9" i="59"/>
  <c r="A17" i="59"/>
  <c r="A32" i="109"/>
  <c r="A13" i="109"/>
  <c r="A16" i="121"/>
  <c r="D37" i="59"/>
  <c r="D24" i="59"/>
  <c r="A69" i="59"/>
  <c r="A41" i="59"/>
  <c r="BL3" i="49"/>
  <c r="M10" i="109" s="1"/>
  <c r="AW3" i="49" s="1"/>
  <c r="I6" i="110" s="1"/>
  <c r="AJ3" i="49" s="1"/>
  <c r="E4" i="121" s="1"/>
  <c r="A25" i="109"/>
  <c r="A57" i="59"/>
  <c r="D84" i="59"/>
  <c r="A9" i="55"/>
  <c r="A16" i="109"/>
  <c r="D100" i="59"/>
  <c r="D52" i="59"/>
  <c r="D116" i="59"/>
  <c r="A112" i="59"/>
  <c r="D73" i="59"/>
  <c r="A17" i="121"/>
  <c r="A12" i="109"/>
  <c r="D124" i="59"/>
  <c r="A24" i="110"/>
  <c r="D57" i="59"/>
  <c r="A13" i="121"/>
  <c r="D77" i="59"/>
  <c r="A25" i="110"/>
  <c r="A17" i="56"/>
  <c r="A80" i="59"/>
  <c r="A96" i="59"/>
  <c r="A81" i="59"/>
  <c r="D72" i="59"/>
  <c r="A5" i="121"/>
  <c r="A37" i="109"/>
  <c r="A16" i="110"/>
  <c r="A20" i="109"/>
  <c r="A72" i="59"/>
  <c r="A77" i="59"/>
  <c r="D49" i="59"/>
  <c r="A13" i="59"/>
  <c r="A33" i="59"/>
  <c r="A57" i="109"/>
  <c r="A124" i="59"/>
  <c r="A5" i="56"/>
  <c r="A128" i="59"/>
  <c r="A60" i="109"/>
  <c r="D56" i="59"/>
  <c r="D104" i="59"/>
  <c r="A9" i="120"/>
  <c r="A113" i="59"/>
  <c r="A8" i="120"/>
  <c r="D76" i="59"/>
  <c r="A4" i="120"/>
  <c r="A21" i="110"/>
  <c r="A33" i="109"/>
  <c r="D8" i="59"/>
  <c r="D41" i="59"/>
  <c r="A65" i="109"/>
  <c r="D13" i="59"/>
  <c r="A32" i="59"/>
  <c r="A13" i="110"/>
  <c r="A4" i="110"/>
  <c r="A97" i="59"/>
  <c r="D33" i="59"/>
  <c r="A25" i="59"/>
  <c r="D96" i="59"/>
  <c r="A24" i="59"/>
  <c r="D5" i="59"/>
  <c r="A12" i="110"/>
  <c r="D60" i="59"/>
  <c r="A116" i="59"/>
  <c r="A12" i="121"/>
  <c r="D9" i="59"/>
  <c r="D101" i="59"/>
  <c r="A24" i="109"/>
  <c r="A121" i="59"/>
  <c r="A89" i="59"/>
  <c r="A32" i="110"/>
  <c r="A8" i="110"/>
  <c r="A21" i="109"/>
  <c r="A5" i="55"/>
  <c r="A65" i="59"/>
  <c r="A40" i="109"/>
  <c r="A4" i="121"/>
  <c r="E64" i="109"/>
  <c r="E48" i="109"/>
  <c r="M58" i="109"/>
  <c r="BJ15" i="49"/>
  <c r="I30" i="109" s="1"/>
  <c r="AE15" i="49"/>
  <c r="I15" i="49" s="1"/>
  <c r="B14" i="69" s="1"/>
  <c r="BH15" i="49"/>
  <c r="E28" i="109" s="1"/>
  <c r="BH21" i="49"/>
  <c r="E40" i="109" s="1"/>
  <c r="BH26" i="49"/>
  <c r="E13" i="109" s="1"/>
  <c r="AE12" i="49"/>
  <c r="I12" i="49" s="1"/>
  <c r="BJ12" i="49"/>
  <c r="I55" i="109" s="1"/>
  <c r="BH12" i="49"/>
  <c r="E57" i="109" s="1"/>
  <c r="BH7" i="49"/>
  <c r="BL7" i="49"/>
  <c r="BJ7" i="49"/>
  <c r="S7" i="49"/>
  <c r="I7" i="49" s="1"/>
  <c r="BL4" i="49"/>
  <c r="M59" i="109" s="1"/>
  <c r="AW4" i="49" s="1"/>
  <c r="I31" i="110" s="1"/>
  <c r="AJ4" i="49" s="1"/>
  <c r="E17" i="121" s="1"/>
  <c r="BP4" i="49"/>
  <c r="U35" i="109" s="1"/>
  <c r="BA4" i="49" s="1"/>
  <c r="Q19" i="110" s="1"/>
  <c r="AN4" i="49" s="1"/>
  <c r="M11" i="121" s="1"/>
  <c r="Z4" i="49" s="1"/>
  <c r="BJ4" i="49"/>
  <c r="I63" i="109" s="1"/>
  <c r="AU4" i="49" s="1"/>
  <c r="E33" i="110" s="1"/>
  <c r="BN4" i="49"/>
  <c r="Q51" i="109" s="1"/>
  <c r="AY4" i="49" s="1"/>
  <c r="M27" i="110" s="1"/>
  <c r="AL4" i="49" s="1"/>
  <c r="I15" i="121" s="1"/>
  <c r="X4" i="49" s="1"/>
  <c r="BQ4" i="49"/>
  <c r="BH4" i="49"/>
  <c r="E65" i="109" s="1"/>
  <c r="BP5" i="49"/>
  <c r="U57" i="109" s="1"/>
  <c r="BJ5" i="49"/>
  <c r="I38" i="109" s="1"/>
  <c r="BH5" i="49"/>
  <c r="E36" i="109" s="1"/>
  <c r="BL5" i="49"/>
  <c r="BN5" i="49"/>
  <c r="Q50" i="109" s="1"/>
  <c r="BR5" i="49"/>
  <c r="BH18" i="49"/>
  <c r="E9" i="109" s="1"/>
  <c r="BJ18" i="49"/>
  <c r="AE18" i="49"/>
  <c r="I18" i="49" s="1"/>
  <c r="B17" i="69" s="1"/>
  <c r="BH23" i="49"/>
  <c r="E24" i="109" s="1"/>
  <c r="AE13" i="49"/>
  <c r="I13" i="49" s="1"/>
  <c r="BH13" i="49"/>
  <c r="BJ13" i="49"/>
  <c r="BH8" i="49"/>
  <c r="BJ8" i="49"/>
  <c r="BL8" i="49"/>
  <c r="M43" i="109" s="1"/>
  <c r="S8" i="49"/>
  <c r="I8" i="49" s="1"/>
  <c r="BH19" i="49"/>
  <c r="E8" i="109" s="1"/>
  <c r="BJ14" i="49"/>
  <c r="AE14" i="49"/>
  <c r="I14" i="49" s="1"/>
  <c r="BH14" i="49"/>
  <c r="AB2" i="123"/>
  <c r="K2" i="123"/>
  <c r="Q2" i="123"/>
  <c r="B17" i="103"/>
  <c r="AD2" i="123"/>
  <c r="J2" i="123"/>
  <c r="B2" i="123"/>
  <c r="B17" i="88"/>
  <c r="H2" i="123"/>
  <c r="F2" i="123"/>
  <c r="A2" i="123"/>
  <c r="B14" i="90"/>
  <c r="I2" i="123"/>
  <c r="Y2" i="123"/>
  <c r="P2" i="123"/>
  <c r="AF2" i="123"/>
  <c r="AE2" i="123"/>
  <c r="C2" i="123"/>
  <c r="U2" i="123"/>
  <c r="AC2" i="123"/>
  <c r="O2" i="123"/>
  <c r="T2" i="123"/>
  <c r="B14" i="101"/>
  <c r="N2" i="123"/>
  <c r="W2" i="123"/>
  <c r="V2" i="123"/>
  <c r="L2" i="123"/>
  <c r="B15" i="101"/>
  <c r="B14" i="103"/>
  <c r="D2" i="123"/>
  <c r="M2" i="123"/>
  <c r="AA2" i="123"/>
  <c r="B14" i="88"/>
  <c r="B16" i="101"/>
  <c r="Z2" i="123"/>
  <c r="B16" i="117"/>
  <c r="E2" i="123"/>
  <c r="G2" i="123"/>
  <c r="B15" i="85"/>
  <c r="S2" i="123"/>
  <c r="R2" i="123"/>
  <c r="B14" i="85"/>
  <c r="X2" i="123"/>
  <c r="B15" i="90"/>
  <c r="E25" i="109" l="1"/>
  <c r="B12" i="69"/>
  <c r="C10" i="4"/>
  <c r="AT6" i="4"/>
  <c r="H6" i="87"/>
  <c r="AA1" i="98"/>
  <c r="X6" i="98"/>
  <c r="I9" i="87"/>
  <c r="E7" i="87"/>
  <c r="AA1" i="87"/>
  <c r="U9" i="98"/>
  <c r="H10" i="98"/>
  <c r="Y10" i="98"/>
  <c r="Y9" i="98"/>
  <c r="E9" i="87"/>
  <c r="L6" i="87"/>
  <c r="Y9" i="87"/>
  <c r="T6" i="87"/>
  <c r="U8" i="98"/>
  <c r="U7" i="98"/>
  <c r="H9" i="98"/>
  <c r="M9" i="98"/>
  <c r="Q11" i="98"/>
  <c r="X10" i="87"/>
  <c r="Y7" i="87"/>
  <c r="L9" i="87"/>
  <c r="T9" i="107"/>
  <c r="I46" i="109"/>
  <c r="E8" i="107"/>
  <c r="E7" i="98"/>
  <c r="T11" i="87"/>
  <c r="Y7" i="98"/>
  <c r="L11" i="98"/>
  <c r="T9" i="98"/>
  <c r="L7" i="98"/>
  <c r="P7" i="87"/>
  <c r="T8" i="98"/>
  <c r="P6" i="89"/>
  <c r="U8" i="89"/>
  <c r="P7" i="89"/>
  <c r="U6" i="87"/>
  <c r="H10" i="87"/>
  <c r="X7" i="87"/>
  <c r="H8" i="87"/>
  <c r="D10" i="87"/>
  <c r="L10" i="87"/>
  <c r="E9" i="107"/>
  <c r="X7" i="107"/>
  <c r="X6" i="87"/>
  <c r="M11" i="98"/>
  <c r="L6" i="98"/>
  <c r="U11" i="98"/>
  <c r="M7" i="98"/>
  <c r="M6" i="98"/>
  <c r="I6" i="98"/>
  <c r="M10" i="98"/>
  <c r="Y6" i="98"/>
  <c r="I8" i="89"/>
  <c r="I9" i="89"/>
  <c r="Y9" i="89"/>
  <c r="L6" i="89"/>
  <c r="E11" i="87"/>
  <c r="I10" i="87"/>
  <c r="P11" i="87"/>
  <c r="M9" i="87"/>
  <c r="Q10" i="87"/>
  <c r="T9" i="87"/>
  <c r="B7" i="69"/>
  <c r="P10" i="91"/>
  <c r="E20" i="109"/>
  <c r="E61" i="109"/>
  <c r="E53" i="109"/>
  <c r="M27" i="109"/>
  <c r="L6" i="107"/>
  <c r="U7" i="91"/>
  <c r="H10" i="91"/>
  <c r="H9" i="91"/>
  <c r="D9" i="91"/>
  <c r="Y9" i="91"/>
  <c r="Y6" i="91"/>
  <c r="U8" i="91"/>
  <c r="E9" i="89"/>
  <c r="L9" i="89"/>
  <c r="E7" i="89"/>
  <c r="T8" i="89"/>
  <c r="Q11" i="89"/>
  <c r="Y7" i="89"/>
  <c r="Q6" i="89"/>
  <c r="U6" i="89"/>
  <c r="I10" i="99"/>
  <c r="T7" i="99"/>
  <c r="X6" i="99"/>
  <c r="H6" i="99"/>
  <c r="H11" i="99"/>
  <c r="M9" i="99"/>
  <c r="T6" i="99"/>
  <c r="Q7" i="91"/>
  <c r="I6" i="91"/>
  <c r="X8" i="91"/>
  <c r="D7" i="91"/>
  <c r="U11" i="91"/>
  <c r="Y7" i="91"/>
  <c r="P6" i="99"/>
  <c r="E11" i="99"/>
  <c r="D10" i="99"/>
  <c r="L11" i="99"/>
  <c r="U7" i="99"/>
  <c r="Q6" i="99"/>
  <c r="Y9" i="99"/>
  <c r="B11" i="69"/>
  <c r="Y7" i="107"/>
  <c r="Q11" i="107"/>
  <c r="L11" i="91"/>
  <c r="Q10" i="91"/>
  <c r="X7" i="99"/>
  <c r="U6" i="99"/>
  <c r="I9" i="91"/>
  <c r="Y8" i="91"/>
  <c r="T6" i="91"/>
  <c r="X9" i="91"/>
  <c r="D11" i="91"/>
  <c r="U6" i="91"/>
  <c r="D7" i="89"/>
  <c r="U7" i="89"/>
  <c r="T9" i="89"/>
  <c r="M11" i="89"/>
  <c r="X6" i="89"/>
  <c r="L10" i="89"/>
  <c r="H8" i="89"/>
  <c r="Q7" i="89"/>
  <c r="Q10" i="99"/>
  <c r="L10" i="99"/>
  <c r="AA1" i="99"/>
  <c r="U8" i="99"/>
  <c r="P10" i="99"/>
  <c r="Q7" i="99"/>
  <c r="D11" i="99"/>
  <c r="I39" i="109"/>
  <c r="AU16" i="49" s="1"/>
  <c r="H8" i="107"/>
  <c r="Q10" i="107"/>
  <c r="Y8" i="107"/>
  <c r="Q6" i="107"/>
  <c r="M11" i="87"/>
  <c r="E9" i="98"/>
  <c r="P10" i="98"/>
  <c r="U8" i="87"/>
  <c r="I8" i="98"/>
  <c r="P11" i="98"/>
  <c r="H8" i="98"/>
  <c r="H11" i="98"/>
  <c r="E10" i="98"/>
  <c r="Q7" i="98"/>
  <c r="X8" i="98"/>
  <c r="X9" i="87"/>
  <c r="D7" i="98"/>
  <c r="X7" i="98"/>
  <c r="Y8" i="98"/>
  <c r="T6" i="89"/>
  <c r="X7" i="89"/>
  <c r="E11" i="89"/>
  <c r="H11" i="89"/>
  <c r="Q8" i="89"/>
  <c r="Y10" i="89"/>
  <c r="D9" i="89"/>
  <c r="H6" i="89"/>
  <c r="H10" i="89"/>
  <c r="U9" i="89"/>
  <c r="L7" i="89"/>
  <c r="M6" i="89"/>
  <c r="I6" i="89"/>
  <c r="L11" i="89"/>
  <c r="H9" i="89"/>
  <c r="X9" i="89"/>
  <c r="E10" i="87"/>
  <c r="M7" i="87"/>
  <c r="D8" i="87"/>
  <c r="P10" i="87"/>
  <c r="Y10" i="87"/>
  <c r="L11" i="87"/>
  <c r="T8" i="87"/>
  <c r="I6" i="87"/>
  <c r="U7" i="87"/>
  <c r="U9" i="87"/>
  <c r="T7" i="87"/>
  <c r="U6" i="107"/>
  <c r="L10" i="98"/>
  <c r="E11" i="107"/>
  <c r="I62" i="109"/>
  <c r="AW10" i="49"/>
  <c r="I22" i="109"/>
  <c r="T6" i="98"/>
  <c r="M6" i="87"/>
  <c r="P7" i="98"/>
  <c r="D10" i="98"/>
  <c r="E56" i="109"/>
  <c r="D8" i="107"/>
  <c r="I9" i="107"/>
  <c r="D9" i="107"/>
  <c r="D7" i="107"/>
  <c r="H11" i="87"/>
  <c r="D9" i="98"/>
  <c r="Q8" i="98"/>
  <c r="T7" i="98"/>
  <c r="I11" i="98"/>
  <c r="P6" i="98"/>
  <c r="D11" i="98"/>
  <c r="X9" i="98"/>
  <c r="Q6" i="98"/>
  <c r="D8" i="98"/>
  <c r="P8" i="98"/>
  <c r="I10" i="98"/>
  <c r="Q11" i="87"/>
  <c r="E8" i="98"/>
  <c r="X10" i="98"/>
  <c r="I11" i="87"/>
  <c r="U6" i="98"/>
  <c r="X10" i="89"/>
  <c r="M10" i="89"/>
  <c r="E10" i="89"/>
  <c r="D8" i="89"/>
  <c r="P10" i="89"/>
  <c r="E8" i="89"/>
  <c r="T11" i="89"/>
  <c r="Y6" i="89"/>
  <c r="Y8" i="89"/>
  <c r="D11" i="89"/>
  <c r="T7" i="89"/>
  <c r="I11" i="89"/>
  <c r="P8" i="89"/>
  <c r="AA1" i="89"/>
  <c r="U11" i="87"/>
  <c r="D7" i="87"/>
  <c r="E8" i="87"/>
  <c r="H9" i="87"/>
  <c r="M10" i="87"/>
  <c r="P8" i="87"/>
  <c r="P6" i="87"/>
  <c r="X8" i="87"/>
  <c r="Y6" i="87"/>
  <c r="D9" i="87"/>
  <c r="Q6" i="87"/>
  <c r="E11" i="98"/>
  <c r="H10" i="107"/>
  <c r="L11" i="107"/>
  <c r="P8" i="107"/>
  <c r="T3" i="123"/>
  <c r="T5" i="123"/>
  <c r="U4" i="123" s="1"/>
  <c r="S5" i="123"/>
  <c r="T4" i="123" s="1"/>
  <c r="S3" i="123"/>
  <c r="AD3" i="123"/>
  <c r="AD5" i="123"/>
  <c r="AE4" i="123" s="1"/>
  <c r="Z5" i="123"/>
  <c r="AA4" i="123" s="1"/>
  <c r="Z3" i="123"/>
  <c r="R3" i="123"/>
  <c r="R5" i="123"/>
  <c r="AB3" i="123"/>
  <c r="AB5" i="123"/>
  <c r="I23" i="109"/>
  <c r="AU14" i="49" s="1"/>
  <c r="I47" i="109"/>
  <c r="AW9" i="49"/>
  <c r="E41" i="109"/>
  <c r="P8" i="99"/>
  <c r="I10" i="97"/>
  <c r="E49" i="109"/>
  <c r="B6" i="69"/>
  <c r="I14" i="109"/>
  <c r="AU11" i="49" s="1"/>
  <c r="I54" i="109"/>
  <c r="AU9" i="49" s="1"/>
  <c r="E45" i="109"/>
  <c r="E29" i="109"/>
  <c r="I31" i="109"/>
  <c r="AU6" i="49" s="1"/>
  <c r="M7" i="99"/>
  <c r="P7" i="91"/>
  <c r="U9" i="91"/>
  <c r="L7" i="99"/>
  <c r="I10" i="91"/>
  <c r="M10" i="91"/>
  <c r="E10" i="91"/>
  <c r="M9" i="91"/>
  <c r="H8" i="91"/>
  <c r="E9" i="91"/>
  <c r="Q6" i="91"/>
  <c r="T11" i="91"/>
  <c r="AA1" i="91"/>
  <c r="D10" i="91"/>
  <c r="E11" i="91"/>
  <c r="Y10" i="91"/>
  <c r="X7" i="91"/>
  <c r="Y6" i="97"/>
  <c r="X7" i="97"/>
  <c r="M6" i="97"/>
  <c r="M9" i="97"/>
  <c r="H11" i="97"/>
  <c r="M11" i="97"/>
  <c r="P10" i="97"/>
  <c r="X10" i="97"/>
  <c r="I11" i="97"/>
  <c r="T8" i="97"/>
  <c r="T7" i="97"/>
  <c r="P7" i="97"/>
  <c r="X6" i="97"/>
  <c r="E11" i="97"/>
  <c r="Q8" i="99"/>
  <c r="L6" i="99"/>
  <c r="U11" i="99"/>
  <c r="Y6" i="99"/>
  <c r="T9" i="99"/>
  <c r="I6" i="99"/>
  <c r="Q11" i="99"/>
  <c r="H8" i="99"/>
  <c r="P7" i="99"/>
  <c r="D7" i="99"/>
  <c r="Y7" i="99"/>
  <c r="M6" i="99"/>
  <c r="I8" i="91"/>
  <c r="Q10" i="98"/>
  <c r="L7" i="87"/>
  <c r="AU13" i="49"/>
  <c r="E24" i="110" s="1"/>
  <c r="AU12" i="49"/>
  <c r="E29" i="110" s="1"/>
  <c r="AU10" i="49"/>
  <c r="E9" i="110" s="1"/>
  <c r="E33" i="109"/>
  <c r="L6" i="91"/>
  <c r="D9" i="99"/>
  <c r="B13" i="69"/>
  <c r="E44" i="109"/>
  <c r="I7" i="109"/>
  <c r="AU18" i="49" s="1"/>
  <c r="M42" i="109"/>
  <c r="AW5" i="49" s="1"/>
  <c r="M26" i="109"/>
  <c r="AW7" i="49" s="1"/>
  <c r="B15" i="69"/>
  <c r="B16" i="69"/>
  <c r="Q19" i="109"/>
  <c r="AY6" i="49" s="1"/>
  <c r="E12" i="109"/>
  <c r="E60" i="109"/>
  <c r="U56" i="109"/>
  <c r="BA5" i="49" s="1"/>
  <c r="H11" i="91"/>
  <c r="U9" i="97"/>
  <c r="X9" i="97"/>
  <c r="I11" i="91"/>
  <c r="Q11" i="91"/>
  <c r="H6" i="91"/>
  <c r="T8" i="91"/>
  <c r="Q8" i="91"/>
  <c r="T7" i="91"/>
  <c r="L7" i="91"/>
  <c r="P6" i="91"/>
  <c r="X6" i="91"/>
  <c r="M11" i="91"/>
  <c r="P8" i="91"/>
  <c r="P11" i="91"/>
  <c r="Y10" i="97"/>
  <c r="M10" i="97"/>
  <c r="H6" i="97"/>
  <c r="D7" i="97"/>
  <c r="D9" i="97"/>
  <c r="L9" i="97"/>
  <c r="E9" i="97"/>
  <c r="E7" i="97"/>
  <c r="U11" i="97"/>
  <c r="I6" i="97"/>
  <c r="Q6" i="97"/>
  <c r="X8" i="97"/>
  <c r="L6" i="97"/>
  <c r="L11" i="97"/>
  <c r="E7" i="99"/>
  <c r="I8" i="99"/>
  <c r="I11" i="99"/>
  <c r="E8" i="99"/>
  <c r="T8" i="99"/>
  <c r="X9" i="99"/>
  <c r="T11" i="99"/>
  <c r="M10" i="99"/>
  <c r="P11" i="99"/>
  <c r="I9" i="99"/>
  <c r="M11" i="99"/>
  <c r="E9" i="99"/>
  <c r="Y10" i="99"/>
  <c r="X8" i="99"/>
  <c r="M7" i="91"/>
  <c r="B10" i="69"/>
  <c r="J3" i="123"/>
  <c r="J5" i="123"/>
  <c r="K4" i="123" s="1"/>
  <c r="H9" i="107"/>
  <c r="X8" i="107"/>
  <c r="Q8" i="107"/>
  <c r="X10" i="107"/>
  <c r="T6" i="107"/>
  <c r="M11" i="107"/>
  <c r="X6" i="107"/>
  <c r="D10" i="107"/>
  <c r="Q7" i="107"/>
  <c r="M9" i="107"/>
  <c r="T8" i="107"/>
  <c r="T7" i="107"/>
  <c r="I6" i="107"/>
  <c r="P10" i="107"/>
  <c r="U11" i="107"/>
  <c r="U9" i="107"/>
  <c r="P6" i="107"/>
  <c r="M7" i="107"/>
  <c r="U8" i="107"/>
  <c r="AA1" i="107"/>
  <c r="I10" i="107"/>
  <c r="I11" i="107"/>
  <c r="Y10" i="107"/>
  <c r="L9" i="107"/>
  <c r="L10" i="107"/>
  <c r="X9" i="107"/>
  <c r="Y6" i="107"/>
  <c r="P7" i="107"/>
  <c r="H6" i="107"/>
  <c r="E10" i="107"/>
  <c r="T11" i="107"/>
  <c r="H11" i="107"/>
  <c r="M10" i="107"/>
  <c r="I8" i="107"/>
  <c r="Y9" i="107"/>
  <c r="E7" i="107"/>
  <c r="L7" i="107"/>
  <c r="AF5" i="123"/>
  <c r="AF3" i="123"/>
  <c r="F3" i="123"/>
  <c r="F5" i="123"/>
  <c r="G4" i="123" s="1"/>
  <c r="I5" i="123"/>
  <c r="I3" i="123"/>
  <c r="V5" i="123"/>
  <c r="V3" i="123"/>
  <c r="AC3" i="123"/>
  <c r="AC5" i="123"/>
  <c r="E3" i="123"/>
  <c r="E5" i="123"/>
  <c r="H3" i="123"/>
  <c r="H5" i="123"/>
  <c r="B3" i="123"/>
  <c r="A4" i="123"/>
  <c r="A3" i="123"/>
  <c r="AA5" i="123"/>
  <c r="AA3" i="123"/>
  <c r="P5" i="123"/>
  <c r="Q4" i="123" s="1"/>
  <c r="P3" i="123"/>
  <c r="Q5" i="123"/>
  <c r="Q3" i="123"/>
  <c r="O5" i="123"/>
  <c r="O3" i="123"/>
  <c r="AE3" i="123"/>
  <c r="AE5" i="123"/>
  <c r="L3" i="123"/>
  <c r="L5" i="123"/>
  <c r="M4" i="123" s="1"/>
  <c r="U3" i="123"/>
  <c r="U5" i="123"/>
  <c r="M3" i="123"/>
  <c r="M5" i="123"/>
  <c r="K5" i="123"/>
  <c r="K3" i="123"/>
  <c r="N3" i="123"/>
  <c r="N5" i="123"/>
  <c r="D3" i="123"/>
  <c r="D5" i="123"/>
  <c r="G3" i="123"/>
  <c r="G5" i="123"/>
  <c r="W5" i="123"/>
  <c r="W3" i="123"/>
  <c r="C3" i="123"/>
  <c r="C5" i="123"/>
  <c r="X3" i="123"/>
  <c r="X5" i="123"/>
  <c r="Y5" i="123"/>
  <c r="Y3" i="123"/>
  <c r="H11" i="85"/>
  <c r="M9" i="85"/>
  <c r="E9" i="85"/>
  <c r="H8" i="85"/>
  <c r="I10" i="85"/>
  <c r="P6" i="85"/>
  <c r="Y6" i="85"/>
  <c r="U9" i="85"/>
  <c r="T9" i="85"/>
  <c r="T11" i="85"/>
  <c r="Y9" i="85"/>
  <c r="P8" i="85"/>
  <c r="Q8" i="85"/>
  <c r="D11" i="85"/>
  <c r="D8" i="85"/>
  <c r="X7" i="85"/>
  <c r="I11" i="85"/>
  <c r="M7" i="85"/>
  <c r="Y10" i="85"/>
  <c r="Q11" i="85"/>
  <c r="Y7" i="85"/>
  <c r="I6" i="85"/>
  <c r="U8" i="85"/>
  <c r="X10" i="85"/>
  <c r="P10" i="85"/>
  <c r="D9" i="85"/>
  <c r="T8" i="85"/>
  <c r="AA1" i="85"/>
  <c r="H6" i="85"/>
  <c r="T6" i="85"/>
  <c r="L10" i="85"/>
  <c r="M11" i="85"/>
  <c r="P7" i="85"/>
  <c r="L7" i="85"/>
  <c r="I9" i="85"/>
  <c r="M6" i="85"/>
  <c r="U6" i="85"/>
  <c r="Q6" i="85"/>
  <c r="D7" i="85"/>
  <c r="E11" i="85"/>
  <c r="Q7" i="85"/>
  <c r="E7" i="85"/>
  <c r="L9" i="85"/>
  <c r="E10" i="85"/>
  <c r="L11" i="85"/>
  <c r="X6" i="85"/>
  <c r="T7" i="85"/>
  <c r="D10" i="85"/>
  <c r="P11" i="85"/>
  <c r="H9" i="85"/>
  <c r="I8" i="85"/>
  <c r="U7" i="85"/>
  <c r="Q10" i="85"/>
  <c r="X8" i="85"/>
  <c r="Y8" i="85"/>
  <c r="U11" i="85"/>
  <c r="E8" i="85"/>
  <c r="H10" i="85"/>
  <c r="L6" i="85"/>
  <c r="X9" i="85"/>
  <c r="M10" i="85"/>
  <c r="Q7" i="8"/>
  <c r="D9" i="8"/>
  <c r="E8" i="8"/>
  <c r="U8" i="8"/>
  <c r="X10" i="8"/>
  <c r="P8" i="8"/>
  <c r="Y6" i="8"/>
  <c r="L6" i="8"/>
  <c r="Y7" i="8"/>
  <c r="H8" i="8"/>
  <c r="T6" i="8"/>
  <c r="X9" i="8"/>
  <c r="Q11" i="8"/>
  <c r="I10" i="8"/>
  <c r="D7" i="8"/>
  <c r="U9" i="8"/>
  <c r="L7" i="8"/>
  <c r="T8" i="8"/>
  <c r="M11" i="8"/>
  <c r="L9" i="8"/>
  <c r="E11" i="8"/>
  <c r="X6" i="8"/>
  <c r="Y10" i="8"/>
  <c r="U6" i="8"/>
  <c r="M10" i="8"/>
  <c r="M7" i="8"/>
  <c r="H9" i="8"/>
  <c r="Y9" i="8"/>
  <c r="L11" i="8"/>
  <c r="E10" i="8"/>
  <c r="D11" i="8"/>
  <c r="U7" i="8"/>
  <c r="T11" i="8"/>
  <c r="I6" i="8"/>
  <c r="P6" i="8"/>
  <c r="P11" i="8"/>
  <c r="M9" i="8"/>
  <c r="E9" i="8"/>
  <c r="H10" i="8"/>
  <c r="I9" i="8"/>
  <c r="I8" i="8"/>
  <c r="I11" i="8"/>
  <c r="H11" i="8"/>
  <c r="D8" i="8"/>
  <c r="D10" i="8"/>
  <c r="T7" i="8"/>
  <c r="P10" i="8"/>
  <c r="X8" i="8"/>
  <c r="L10" i="8"/>
  <c r="U11" i="8"/>
  <c r="P7" i="8"/>
  <c r="Q6" i="8"/>
  <c r="M6" i="8"/>
  <c r="Y8" i="8"/>
  <c r="X7" i="8"/>
  <c r="E7" i="8"/>
  <c r="H6" i="8"/>
  <c r="Q8" i="8"/>
  <c r="T9" i="8"/>
  <c r="AA1" i="8"/>
  <c r="Q10" i="8"/>
  <c r="H9" i="108"/>
  <c r="M10" i="108"/>
  <c r="U6" i="108"/>
  <c r="P6" i="108"/>
  <c r="I11" i="108"/>
  <c r="L6" i="108"/>
  <c r="U7" i="108"/>
  <c r="X8" i="108"/>
  <c r="P10" i="108"/>
  <c r="D11" i="108"/>
  <c r="U9" i="108"/>
  <c r="Y9" i="108"/>
  <c r="T6" i="108"/>
  <c r="Y10" i="108"/>
  <c r="D7" i="108"/>
  <c r="L11" i="108"/>
  <c r="H10" i="108"/>
  <c r="T11" i="108"/>
  <c r="M6" i="108"/>
  <c r="Y7" i="108"/>
  <c r="M9" i="108"/>
  <c r="I6" i="108"/>
  <c r="Q7" i="108"/>
  <c r="D9" i="108"/>
  <c r="U8" i="108"/>
  <c r="H8" i="108"/>
  <c r="T8" i="108"/>
  <c r="Q8" i="108"/>
  <c r="H11" i="108"/>
  <c r="M7" i="108"/>
  <c r="E7" i="108"/>
  <c r="E11" i="108"/>
  <c r="E8" i="108"/>
  <c r="I9" i="108"/>
  <c r="M11" i="108"/>
  <c r="T9" i="108"/>
  <c r="E10" i="108"/>
  <c r="X10" i="108"/>
  <c r="D8" i="108"/>
  <c r="Y6" i="108"/>
  <c r="E9" i="108"/>
  <c r="Q6" i="108"/>
  <c r="H6" i="108"/>
  <c r="X7" i="108"/>
  <c r="L10" i="108"/>
  <c r="L9" i="108"/>
  <c r="I10" i="108"/>
  <c r="P8" i="108"/>
  <c r="Q11" i="108"/>
  <c r="L7" i="108"/>
  <c r="I8" i="108"/>
  <c r="AA1" i="108"/>
  <c r="U11" i="108"/>
  <c r="T7" i="108"/>
  <c r="D10" i="108"/>
  <c r="X9" i="108"/>
  <c r="X6" i="108"/>
  <c r="Y8" i="108"/>
  <c r="P7" i="108"/>
  <c r="Q10" i="108"/>
  <c r="P11" i="108"/>
  <c r="L7" i="95"/>
  <c r="I9" i="95"/>
  <c r="T9" i="95"/>
  <c r="D11" i="95"/>
  <c r="X6" i="95"/>
  <c r="T6" i="95"/>
  <c r="L9" i="95"/>
  <c r="Y7" i="95"/>
  <c r="P8" i="95"/>
  <c r="M7" i="95"/>
  <c r="Q6" i="95"/>
  <c r="T11" i="95"/>
  <c r="H8" i="95"/>
  <c r="I11" i="95"/>
  <c r="T7" i="95"/>
  <c r="D10" i="95"/>
  <c r="L10" i="95"/>
  <c r="I6" i="95"/>
  <c r="D8" i="95"/>
  <c r="X10" i="95"/>
  <c r="Q10" i="95"/>
  <c r="U11" i="95"/>
  <c r="M11" i="95"/>
  <c r="P10" i="95"/>
  <c r="X9" i="95"/>
  <c r="P11" i="95"/>
  <c r="P6" i="95"/>
  <c r="P7" i="95"/>
  <c r="U6" i="95"/>
  <c r="AA1" i="95"/>
  <c r="Y10" i="95"/>
  <c r="H11" i="95"/>
  <c r="L6" i="95"/>
  <c r="I10" i="95"/>
  <c r="E8" i="95"/>
  <c r="Q7" i="95"/>
  <c r="Q8" i="95"/>
  <c r="U9" i="95"/>
  <c r="E11" i="95"/>
  <c r="U8" i="95"/>
  <c r="T8" i="95"/>
  <c r="H10" i="95"/>
  <c r="X8" i="95"/>
  <c r="Q11" i="95"/>
  <c r="H9" i="95"/>
  <c r="L11" i="95"/>
  <c r="X7" i="95"/>
  <c r="E10" i="95"/>
  <c r="I8" i="95"/>
  <c r="M10" i="95"/>
  <c r="H6" i="95"/>
  <c r="Y9" i="95"/>
  <c r="M9" i="95"/>
  <c r="E7" i="95"/>
  <c r="D7" i="95"/>
  <c r="Y6" i="95"/>
  <c r="M6" i="95"/>
  <c r="E9" i="95"/>
  <c r="D9" i="95"/>
  <c r="U7" i="95"/>
  <c r="Y8" i="95"/>
  <c r="I8" i="88"/>
  <c r="Q7" i="88"/>
  <c r="P8" i="88"/>
  <c r="T11" i="88"/>
  <c r="D9" i="88"/>
  <c r="P7" i="88"/>
  <c r="U6" i="88"/>
  <c r="T7" i="88"/>
  <c r="Q6" i="88"/>
  <c r="Q11" i="88"/>
  <c r="L6" i="88"/>
  <c r="M11" i="88"/>
  <c r="I10" i="88"/>
  <c r="M10" i="88"/>
  <c r="E11" i="88"/>
  <c r="I6" i="88"/>
  <c r="X7" i="88"/>
  <c r="Y9" i="88"/>
  <c r="U8" i="88"/>
  <c r="Q10" i="88"/>
  <c r="M6" i="88"/>
  <c r="H9" i="88"/>
  <c r="D8" i="88"/>
  <c r="L11" i="88"/>
  <c r="U7" i="88"/>
  <c r="L7" i="88"/>
  <c r="E9" i="88"/>
  <c r="T6" i="88"/>
  <c r="Y7" i="88"/>
  <c r="H6" i="88"/>
  <c r="L10" i="88"/>
  <c r="Y10" i="88"/>
  <c r="E10" i="88"/>
  <c r="Y8" i="88"/>
  <c r="E7" i="88"/>
  <c r="I9" i="88"/>
  <c r="U11" i="88"/>
  <c r="X9" i="88"/>
  <c r="H10" i="88"/>
  <c r="P6" i="88"/>
  <c r="Q8" i="88"/>
  <c r="E8" i="88"/>
  <c r="T8" i="88"/>
  <c r="D7" i="88"/>
  <c r="Y6" i="88"/>
  <c r="P10" i="88"/>
  <c r="P11" i="88"/>
  <c r="X10" i="88"/>
  <c r="X6" i="88"/>
  <c r="H8" i="88"/>
  <c r="L9" i="88"/>
  <c r="M9" i="88"/>
  <c r="D10" i="88"/>
  <c r="M7" i="88"/>
  <c r="H11" i="88"/>
  <c r="I11" i="88"/>
  <c r="D11" i="88"/>
  <c r="AA1" i="88"/>
  <c r="T9" i="88"/>
  <c r="U9" i="88"/>
  <c r="X8" i="88"/>
  <c r="H11" i="7"/>
  <c r="U11" i="7"/>
  <c r="AA1" i="7"/>
  <c r="X6" i="7"/>
  <c r="Q7" i="7"/>
  <c r="X7" i="7"/>
  <c r="L10" i="7"/>
  <c r="L7" i="7"/>
  <c r="P8" i="7"/>
  <c r="Q11" i="7"/>
  <c r="M9" i="7"/>
  <c r="Y9" i="7"/>
  <c r="D8" i="7"/>
  <c r="D7" i="7"/>
  <c r="Q10" i="7"/>
  <c r="I11" i="7"/>
  <c r="H6" i="7"/>
  <c r="E8" i="7"/>
  <c r="M10" i="7"/>
  <c r="U8" i="7"/>
  <c r="D11" i="7"/>
  <c r="D10" i="7"/>
  <c r="Y6" i="7"/>
  <c r="M11" i="7"/>
  <c r="P6" i="7"/>
  <c r="U7" i="7"/>
  <c r="E9" i="7"/>
  <c r="E11" i="7"/>
  <c r="T9" i="7"/>
  <c r="E7" i="7"/>
  <c r="X10" i="7"/>
  <c r="T6" i="7"/>
  <c r="H9" i="7"/>
  <c r="H8" i="7"/>
  <c r="Q8" i="7"/>
  <c r="I10" i="7"/>
  <c r="I6" i="7"/>
  <c r="Q6" i="7"/>
  <c r="M7" i="7"/>
  <c r="U6" i="7"/>
  <c r="X9" i="7"/>
  <c r="U9" i="7"/>
  <c r="D9" i="7"/>
  <c r="H10" i="7"/>
  <c r="Y8" i="7"/>
  <c r="M6" i="7"/>
  <c r="L6" i="7"/>
  <c r="L9" i="7"/>
  <c r="X8" i="7"/>
  <c r="L11" i="7"/>
  <c r="P11" i="7"/>
  <c r="T8" i="7"/>
  <c r="Y10" i="7"/>
  <c r="I8" i="7"/>
  <c r="P10" i="7"/>
  <c r="P7" i="7"/>
  <c r="Y7" i="7"/>
  <c r="T7" i="7"/>
  <c r="E10" i="7"/>
  <c r="I9" i="7"/>
  <c r="T11" i="7"/>
  <c r="Y9" i="10"/>
  <c r="M6" i="10"/>
  <c r="I10" i="10"/>
  <c r="M9" i="10"/>
  <c r="D10" i="10"/>
  <c r="AA1" i="10"/>
  <c r="X10" i="10"/>
  <c r="M7" i="10"/>
  <c r="D9" i="10"/>
  <c r="I9" i="10"/>
  <c r="U7" i="10"/>
  <c r="T7" i="10"/>
  <c r="Q11" i="10"/>
  <c r="L10" i="10"/>
  <c r="Y8" i="10"/>
  <c r="P10" i="10"/>
  <c r="H6" i="10"/>
  <c r="Y10" i="10"/>
  <c r="Y6" i="10"/>
  <c r="M11" i="10"/>
  <c r="X6" i="10"/>
  <c r="X8" i="10"/>
  <c r="E11" i="10"/>
  <c r="I8" i="10"/>
  <c r="L7" i="10"/>
  <c r="D11" i="10"/>
  <c r="P7" i="10"/>
  <c r="Q6" i="10"/>
  <c r="I6" i="10"/>
  <c r="T9" i="10"/>
  <c r="U8" i="10"/>
  <c r="D8" i="10"/>
  <c r="I11" i="10"/>
  <c r="U6" i="10"/>
  <c r="Q7" i="10"/>
  <c r="U11" i="10"/>
  <c r="H8" i="10"/>
  <c r="U9" i="10"/>
  <c r="H11" i="10"/>
  <c r="P8" i="10"/>
  <c r="X7" i="10"/>
  <c r="T6" i="10"/>
  <c r="D7" i="10"/>
  <c r="E7" i="10"/>
  <c r="E9" i="10"/>
  <c r="X9" i="10"/>
  <c r="T11" i="10"/>
  <c r="Y7" i="10"/>
  <c r="E8" i="10"/>
  <c r="P6" i="10"/>
  <c r="H9" i="10"/>
  <c r="M10" i="10"/>
  <c r="L6" i="10"/>
  <c r="H10" i="10"/>
  <c r="L11" i="10"/>
  <c r="Q10" i="10"/>
  <c r="E10" i="10"/>
  <c r="T8" i="10"/>
  <c r="P11" i="10"/>
  <c r="L9" i="10"/>
  <c r="Q8" i="10"/>
  <c r="T6" i="4"/>
  <c r="X9" i="4"/>
  <c r="U8" i="4"/>
  <c r="P10" i="4"/>
  <c r="T11" i="4"/>
  <c r="P6" i="4"/>
  <c r="I11" i="4"/>
  <c r="M10" i="4"/>
  <c r="T7" i="4"/>
  <c r="Y8" i="4"/>
  <c r="P11" i="4"/>
  <c r="U11" i="4"/>
  <c r="H6" i="4"/>
  <c r="I10" i="4"/>
  <c r="L9" i="4"/>
  <c r="AA1" i="4"/>
  <c r="Y7" i="4"/>
  <c r="M11" i="4"/>
  <c r="Y10" i="4"/>
  <c r="H11" i="4"/>
  <c r="D7" i="4"/>
  <c r="P7" i="4"/>
  <c r="H9" i="4"/>
  <c r="E10" i="4"/>
  <c r="P8" i="4"/>
  <c r="U7" i="4"/>
  <c r="U6" i="4"/>
  <c r="Y6" i="4"/>
  <c r="T9" i="4"/>
  <c r="L10" i="4"/>
  <c r="D9" i="4"/>
  <c r="Y9" i="4"/>
  <c r="L11" i="4"/>
  <c r="X7" i="4"/>
  <c r="L7" i="4"/>
  <c r="X6" i="4"/>
  <c r="H10" i="4"/>
  <c r="X8" i="4"/>
  <c r="D8" i="4"/>
  <c r="D10" i="4"/>
  <c r="Q10" i="4"/>
  <c r="L6" i="4"/>
  <c r="Q11" i="4"/>
  <c r="D11" i="4"/>
  <c r="E11" i="4"/>
  <c r="H8" i="4"/>
  <c r="U9" i="4"/>
  <c r="T8" i="4"/>
  <c r="X10" i="4"/>
  <c r="L11" i="1"/>
  <c r="D7" i="1"/>
  <c r="L9" i="1"/>
  <c r="T6" i="1"/>
  <c r="H6" i="1"/>
  <c r="D10" i="1"/>
  <c r="L10" i="1"/>
  <c r="T8" i="1"/>
  <c r="X9" i="1"/>
  <c r="P8" i="1"/>
  <c r="H11" i="1"/>
  <c r="D9" i="1"/>
  <c r="X10" i="1"/>
  <c r="H10" i="1"/>
  <c r="T7" i="1"/>
  <c r="P10" i="1"/>
  <c r="T11" i="1"/>
  <c r="D8" i="1"/>
  <c r="P7" i="1"/>
  <c r="H9" i="1"/>
  <c r="T9" i="1"/>
  <c r="P11" i="1"/>
  <c r="L6" i="1"/>
  <c r="H8" i="1"/>
  <c r="X8" i="1"/>
  <c r="X7" i="1"/>
  <c r="D11" i="1"/>
  <c r="L7" i="1"/>
  <c r="X6" i="1"/>
  <c r="AA1" i="1"/>
  <c r="P6" i="1"/>
  <c r="L9" i="90"/>
  <c r="E11" i="90"/>
  <c r="I11" i="90"/>
  <c r="L10" i="90"/>
  <c r="D10" i="90"/>
  <c r="D8" i="90"/>
  <c r="P11" i="90"/>
  <c r="X10" i="90"/>
  <c r="Y7" i="90"/>
  <c r="I10" i="90"/>
  <c r="P8" i="90"/>
  <c r="Q10" i="90"/>
  <c r="D9" i="90"/>
  <c r="U11" i="90"/>
  <c r="X6" i="90"/>
  <c r="M10" i="90"/>
  <c r="H8" i="90"/>
  <c r="P10" i="90"/>
  <c r="T7" i="90"/>
  <c r="D7" i="90"/>
  <c r="M9" i="90"/>
  <c r="T11" i="90"/>
  <c r="M6" i="90"/>
  <c r="H11" i="90"/>
  <c r="X9" i="90"/>
  <c r="Y8" i="90"/>
  <c r="Q7" i="90"/>
  <c r="I8" i="90"/>
  <c r="E9" i="90"/>
  <c r="P7" i="90"/>
  <c r="Y9" i="90"/>
  <c r="M7" i="90"/>
  <c r="H9" i="90"/>
  <c r="Q8" i="90"/>
  <c r="E7" i="90"/>
  <c r="L11" i="90"/>
  <c r="Q6" i="90"/>
  <c r="I6" i="90"/>
  <c r="Q11" i="90"/>
  <c r="E10" i="90"/>
  <c r="U8" i="90"/>
  <c r="U6" i="90"/>
  <c r="H6" i="90"/>
  <c r="H10" i="90"/>
  <c r="Y6" i="90"/>
  <c r="Y10" i="90"/>
  <c r="D11" i="90"/>
  <c r="M11" i="90"/>
  <c r="AA1" i="90"/>
  <c r="U7" i="90"/>
  <c r="U9" i="90"/>
  <c r="L7" i="90"/>
  <c r="I9" i="90"/>
  <c r="T8" i="90"/>
  <c r="T6" i="90"/>
  <c r="X7" i="90"/>
  <c r="L6" i="90"/>
  <c r="E8" i="90"/>
  <c r="T9" i="90"/>
  <c r="X8" i="90"/>
  <c r="P6" i="90"/>
  <c r="U6" i="101"/>
  <c r="U8" i="101"/>
  <c r="I11" i="101"/>
  <c r="D8" i="101"/>
  <c r="M9" i="101"/>
  <c r="E8" i="101"/>
  <c r="Y8" i="101"/>
  <c r="M6" i="101"/>
  <c r="AA1" i="101"/>
  <c r="X7" i="101"/>
  <c r="U11" i="101"/>
  <c r="Y6" i="101"/>
  <c r="D11" i="101"/>
  <c r="X9" i="101"/>
  <c r="T11" i="101"/>
  <c r="I8" i="101"/>
  <c r="L11" i="101"/>
  <c r="H10" i="101"/>
  <c r="P6" i="101"/>
  <c r="H11" i="101"/>
  <c r="Q10" i="101"/>
  <c r="Q6" i="101"/>
  <c r="L6" i="101"/>
  <c r="L10" i="101"/>
  <c r="M11" i="101"/>
  <c r="D7" i="101"/>
  <c r="T8" i="101"/>
  <c r="T7" i="101"/>
  <c r="H8" i="101"/>
  <c r="Q7" i="101"/>
  <c r="L9" i="101"/>
  <c r="U9" i="101"/>
  <c r="X6" i="101"/>
  <c r="H9" i="101"/>
  <c r="P7" i="101"/>
  <c r="U7" i="101"/>
  <c r="H6" i="101"/>
  <c r="T9" i="101"/>
  <c r="T6" i="101"/>
  <c r="P8" i="101"/>
  <c r="E7" i="101"/>
  <c r="D10" i="101"/>
  <c r="Q8" i="101"/>
  <c r="D9" i="101"/>
  <c r="Y7" i="101"/>
  <c r="I6" i="101"/>
  <c r="M10" i="101"/>
  <c r="P10" i="101"/>
  <c r="Y10" i="101"/>
  <c r="X8" i="101"/>
  <c r="M7" i="101"/>
  <c r="I9" i="101"/>
  <c r="P11" i="101"/>
  <c r="X10" i="101"/>
  <c r="Y9" i="101"/>
  <c r="E11" i="101"/>
  <c r="E9" i="101"/>
  <c r="I10" i="101"/>
  <c r="L7" i="101"/>
  <c r="E10" i="101"/>
  <c r="Q11" i="101"/>
  <c r="X10" i="100"/>
  <c r="P7" i="100"/>
  <c r="L10" i="100"/>
  <c r="U11" i="100"/>
  <c r="Q10" i="100"/>
  <c r="U9" i="100"/>
  <c r="H8" i="100"/>
  <c r="X7" i="100"/>
  <c r="M6" i="100"/>
  <c r="U8" i="100"/>
  <c r="E8" i="100"/>
  <c r="I9" i="100"/>
  <c r="Q11" i="100"/>
  <c r="U6" i="100"/>
  <c r="E10" i="100"/>
  <c r="I6" i="100"/>
  <c r="M10" i="100"/>
  <c r="D11" i="100"/>
  <c r="X6" i="100"/>
  <c r="Q7" i="100"/>
  <c r="H11" i="100"/>
  <c r="Y9" i="100"/>
  <c r="I8" i="100"/>
  <c r="X9" i="100"/>
  <c r="E7" i="100"/>
  <c r="U7" i="100"/>
  <c r="H9" i="100"/>
  <c r="Y7" i="100"/>
  <c r="T11" i="100"/>
  <c r="D10" i="100"/>
  <c r="L6" i="100"/>
  <c r="L9" i="100"/>
  <c r="E9" i="100"/>
  <c r="H6" i="100"/>
  <c r="Y8" i="100"/>
  <c r="H10" i="100"/>
  <c r="E11" i="100"/>
  <c r="P6" i="100"/>
  <c r="T7" i="100"/>
  <c r="M7" i="100"/>
  <c r="M9" i="100"/>
  <c r="P8" i="100"/>
  <c r="P11" i="100"/>
  <c r="Q8" i="100"/>
  <c r="I11" i="100"/>
  <c r="L11" i="100"/>
  <c r="T9" i="100"/>
  <c r="D7" i="100"/>
  <c r="D8" i="100"/>
  <c r="AA1" i="100"/>
  <c r="Y6" i="100"/>
  <c r="I10" i="100"/>
  <c r="X8" i="100"/>
  <c r="D9" i="100"/>
  <c r="Q6" i="100"/>
  <c r="T6" i="100"/>
  <c r="Y10" i="100"/>
  <c r="P10" i="100"/>
  <c r="L7" i="100"/>
  <c r="T8" i="100"/>
  <c r="M11" i="100"/>
  <c r="L11" i="102"/>
  <c r="L10" i="102"/>
  <c r="M10" i="102"/>
  <c r="D7" i="102"/>
  <c r="L6" i="102"/>
  <c r="U11" i="102"/>
  <c r="H9" i="102"/>
  <c r="M6" i="102"/>
  <c r="Q11" i="102"/>
  <c r="D9" i="102"/>
  <c r="I9" i="102"/>
  <c r="Y7" i="102"/>
  <c r="E11" i="102"/>
  <c r="U9" i="102"/>
  <c r="P10" i="102"/>
  <c r="L9" i="102"/>
  <c r="D10" i="102"/>
  <c r="Y9" i="102"/>
  <c r="I11" i="102"/>
  <c r="M9" i="102"/>
  <c r="X7" i="102"/>
  <c r="M7" i="102"/>
  <c r="M11" i="102"/>
  <c r="H10" i="102"/>
  <c r="I10" i="102"/>
  <c r="X8" i="102"/>
  <c r="H11" i="102"/>
  <c r="P11" i="102"/>
  <c r="Q7" i="102"/>
  <c r="T9" i="102"/>
  <c r="Y8" i="102"/>
  <c r="P8" i="102"/>
  <c r="H8" i="102"/>
  <c r="T8" i="102"/>
  <c r="X9" i="102"/>
  <c r="Q6" i="102"/>
  <c r="E7" i="102"/>
  <c r="E9" i="102"/>
  <c r="P7" i="102"/>
  <c r="T11" i="102"/>
  <c r="I8" i="102"/>
  <c r="Y6" i="102"/>
  <c r="U7" i="102"/>
  <c r="E8" i="102"/>
  <c r="L7" i="102"/>
  <c r="D11" i="102"/>
  <c r="X10" i="102"/>
  <c r="Q8" i="102"/>
  <c r="Y10" i="102"/>
  <c r="T6" i="102"/>
  <c r="I6" i="102"/>
  <c r="T7" i="102"/>
  <c r="U6" i="102"/>
  <c r="P6" i="102"/>
  <c r="H6" i="102"/>
  <c r="Q10" i="102"/>
  <c r="E10" i="102"/>
  <c r="AA1" i="102"/>
  <c r="X6" i="102"/>
  <c r="U8" i="102"/>
  <c r="D8" i="102"/>
  <c r="U6" i="86"/>
  <c r="U7" i="86"/>
  <c r="H6" i="86"/>
  <c r="T8" i="86"/>
  <c r="D7" i="86"/>
  <c r="Q10" i="86"/>
  <c r="E8" i="86"/>
  <c r="I8" i="86"/>
  <c r="AA1" i="86"/>
  <c r="X6" i="86"/>
  <c r="Q6" i="86"/>
  <c r="L11" i="86"/>
  <c r="E11" i="86"/>
  <c r="Q8" i="86"/>
  <c r="T11" i="86"/>
  <c r="H8" i="86"/>
  <c r="Y10" i="86"/>
  <c r="H11" i="86"/>
  <c r="M6" i="86"/>
  <c r="X8" i="86"/>
  <c r="Y6" i="86"/>
  <c r="X7" i="86"/>
  <c r="Y8" i="86"/>
  <c r="L10" i="86"/>
  <c r="D9" i="86"/>
  <c r="I9" i="86"/>
  <c r="X9" i="86"/>
  <c r="P6" i="86"/>
  <c r="M10" i="86"/>
  <c r="L6" i="86"/>
  <c r="D8" i="86"/>
  <c r="T9" i="86"/>
  <c r="X10" i="86"/>
  <c r="Q11" i="86"/>
  <c r="Q7" i="86"/>
  <c r="I10" i="86"/>
  <c r="E7" i="86"/>
  <c r="U9" i="86"/>
  <c r="I6" i="86"/>
  <c r="M11" i="86"/>
  <c r="H10" i="86"/>
  <c r="Y7" i="86"/>
  <c r="M9" i="86"/>
  <c r="D10" i="86"/>
  <c r="I11" i="86"/>
  <c r="L9" i="86"/>
  <c r="D11" i="86"/>
  <c r="Y9" i="86"/>
  <c r="H9" i="86"/>
  <c r="P8" i="86"/>
  <c r="M7" i="86"/>
  <c r="U11" i="86"/>
  <c r="P7" i="86"/>
  <c r="P10" i="86"/>
  <c r="E9" i="86"/>
  <c r="T7" i="86"/>
  <c r="T6" i="86"/>
  <c r="L7" i="86"/>
  <c r="U8" i="86"/>
  <c r="E10" i="86"/>
  <c r="P11" i="86"/>
  <c r="Q8" i="105"/>
  <c r="M7" i="105"/>
  <c r="X10" i="105"/>
  <c r="E7" i="105"/>
  <c r="H11" i="105"/>
  <c r="Y7" i="105"/>
  <c r="L9" i="105"/>
  <c r="AA1" i="105"/>
  <c r="Y8" i="105"/>
  <c r="H8" i="105"/>
  <c r="D7" i="105"/>
  <c r="X9" i="105"/>
  <c r="Q11" i="105"/>
  <c r="M10" i="105"/>
  <c r="U11" i="105"/>
  <c r="Y10" i="105"/>
  <c r="P10" i="105"/>
  <c r="U7" i="105"/>
  <c r="X8" i="105"/>
  <c r="I11" i="105"/>
  <c r="E9" i="105"/>
  <c r="H6" i="105"/>
  <c r="I8" i="105"/>
  <c r="Q10" i="105"/>
  <c r="L6" i="105"/>
  <c r="L11" i="105"/>
  <c r="M6" i="105"/>
  <c r="D8" i="105"/>
  <c r="M11" i="105"/>
  <c r="T11" i="105"/>
  <c r="P7" i="105"/>
  <c r="P8" i="105"/>
  <c r="X6" i="105"/>
  <c r="Q7" i="105"/>
  <c r="P6" i="105"/>
  <c r="E8" i="105"/>
  <c r="L10" i="105"/>
  <c r="U6" i="105"/>
  <c r="Y6" i="105"/>
  <c r="E11" i="105"/>
  <c r="Y9" i="105"/>
  <c r="T9" i="105"/>
  <c r="L7" i="105"/>
  <c r="Q6" i="105"/>
  <c r="U9" i="105"/>
  <c r="T6" i="105"/>
  <c r="I9" i="105"/>
  <c r="D9" i="105"/>
  <c r="E10" i="105"/>
  <c r="H9" i="105"/>
  <c r="X7" i="105"/>
  <c r="D11" i="105"/>
  <c r="H10" i="105"/>
  <c r="D10" i="105"/>
  <c r="M9" i="105"/>
  <c r="I6" i="105"/>
  <c r="I10" i="105"/>
  <c r="T8" i="105"/>
  <c r="T7" i="105"/>
  <c r="U8" i="105"/>
  <c r="P11" i="105"/>
  <c r="M11" i="96"/>
  <c r="E11" i="96"/>
  <c r="D8" i="96"/>
  <c r="U7" i="96"/>
  <c r="D7" i="96"/>
  <c r="E8" i="96"/>
  <c r="L6" i="96"/>
  <c r="E10" i="96"/>
  <c r="X9" i="96"/>
  <c r="X6" i="96"/>
  <c r="U9" i="96"/>
  <c r="L10" i="96"/>
  <c r="P6" i="96"/>
  <c r="Q10" i="96"/>
  <c r="Q11" i="96"/>
  <c r="M7" i="96"/>
  <c r="T11" i="96"/>
  <c r="P8" i="96"/>
  <c r="H10" i="96"/>
  <c r="I10" i="96"/>
  <c r="L11" i="96"/>
  <c r="Y9" i="96"/>
  <c r="T6" i="96"/>
  <c r="I9" i="96"/>
  <c r="D10" i="96"/>
  <c r="Y6" i="96"/>
  <c r="U6" i="96"/>
  <c r="M10" i="96"/>
  <c r="Q7" i="96"/>
  <c r="P7" i="96"/>
  <c r="X10" i="96"/>
  <c r="Y7" i="96"/>
  <c r="L7" i="96"/>
  <c r="I11" i="96"/>
  <c r="H6" i="96"/>
  <c r="I8" i="96"/>
  <c r="Q6" i="96"/>
  <c r="X7" i="96"/>
  <c r="T7" i="96"/>
  <c r="M9" i="96"/>
  <c r="H11" i="96"/>
  <c r="T8" i="96"/>
  <c r="U11" i="96"/>
  <c r="D9" i="96"/>
  <c r="D11" i="96"/>
  <c r="I6" i="96"/>
  <c r="L9" i="96"/>
  <c r="M6" i="96"/>
  <c r="H9" i="96"/>
  <c r="Y10" i="96"/>
  <c r="AA1" i="96"/>
  <c r="H8" i="96"/>
  <c r="U8" i="96"/>
  <c r="Q8" i="96"/>
  <c r="Y8" i="96"/>
  <c r="T9" i="96"/>
  <c r="P10" i="96"/>
  <c r="X8" i="96"/>
  <c r="P11" i="96"/>
  <c r="E7" i="96"/>
  <c r="E9" i="96"/>
  <c r="H10" i="104"/>
  <c r="I11" i="104"/>
  <c r="X9" i="104"/>
  <c r="Y10" i="104"/>
  <c r="U9" i="104"/>
  <c r="I8" i="104"/>
  <c r="E7" i="104"/>
  <c r="L7" i="104"/>
  <c r="M6" i="104"/>
  <c r="T7" i="104"/>
  <c r="Y8" i="104"/>
  <c r="Q7" i="104"/>
  <c r="P6" i="104"/>
  <c r="M10" i="104"/>
  <c r="L6" i="104"/>
  <c r="H8" i="104"/>
  <c r="X6" i="104"/>
  <c r="U7" i="104"/>
  <c r="X7" i="104"/>
  <c r="Q11" i="104"/>
  <c r="P11" i="104"/>
  <c r="T6" i="104"/>
  <c r="T8" i="104"/>
  <c r="P7" i="104"/>
  <c r="AA1" i="104"/>
  <c r="E8" i="104"/>
  <c r="M7" i="104"/>
  <c r="D7" i="104"/>
  <c r="U6" i="104"/>
  <c r="E10" i="104"/>
  <c r="D10" i="104"/>
  <c r="Q8" i="104"/>
  <c r="E11" i="104"/>
  <c r="Q6" i="104"/>
  <c r="I6" i="104"/>
  <c r="I10" i="104"/>
  <c r="M9" i="104"/>
  <c r="T9" i="104"/>
  <c r="Q10" i="104"/>
  <c r="L11" i="104"/>
  <c r="Y9" i="104"/>
  <c r="Y7" i="104"/>
  <c r="Y6" i="104"/>
  <c r="U8" i="104"/>
  <c r="H11" i="104"/>
  <c r="U11" i="104"/>
  <c r="P8" i="104"/>
  <c r="X10" i="104"/>
  <c r="L10" i="104"/>
  <c r="E9" i="104"/>
  <c r="H6" i="104"/>
  <c r="X8" i="104"/>
  <c r="L9" i="104"/>
  <c r="P10" i="104"/>
  <c r="D8" i="104"/>
  <c r="H9" i="104"/>
  <c r="T11" i="104"/>
  <c r="D11" i="104"/>
  <c r="I9" i="104"/>
  <c r="M11" i="104"/>
  <c r="D9" i="104"/>
  <c r="Y10" i="106"/>
  <c r="Q10" i="106"/>
  <c r="X9" i="106"/>
  <c r="D10" i="106"/>
  <c r="E10" i="106"/>
  <c r="Y8" i="106"/>
  <c r="U6" i="106"/>
  <c r="U7" i="106"/>
  <c r="AA1" i="106"/>
  <c r="H10" i="106"/>
  <c r="D7" i="106"/>
  <c r="I8" i="106"/>
  <c r="P8" i="106"/>
  <c r="L6" i="106"/>
  <c r="Y6" i="106"/>
  <c r="M9" i="106"/>
  <c r="Q11" i="106"/>
  <c r="M10" i="106"/>
  <c r="H8" i="106"/>
  <c r="H9" i="106"/>
  <c r="L11" i="106"/>
  <c r="P11" i="106"/>
  <c r="U11" i="106"/>
  <c r="P6" i="106"/>
  <c r="U8" i="106"/>
  <c r="I9" i="106"/>
  <c r="L9" i="106"/>
  <c r="Q6" i="106"/>
  <c r="X7" i="106"/>
  <c r="H6" i="106"/>
  <c r="D11" i="106"/>
  <c r="L10" i="106"/>
  <c r="E8" i="106"/>
  <c r="Q7" i="106"/>
  <c r="T8" i="106"/>
  <c r="T9" i="106"/>
  <c r="T7" i="106"/>
  <c r="T6" i="106"/>
  <c r="L7" i="106"/>
  <c r="P7" i="106"/>
  <c r="U9" i="106"/>
  <c r="I11" i="106"/>
  <c r="E7" i="106"/>
  <c r="X6" i="106"/>
  <c r="Q8" i="106"/>
  <c r="M11" i="106"/>
  <c r="D9" i="106"/>
  <c r="X10" i="106"/>
  <c r="Y7" i="106"/>
  <c r="T11" i="106"/>
  <c r="E9" i="106"/>
  <c r="M7" i="106"/>
  <c r="Y9" i="106"/>
  <c r="P10" i="106"/>
  <c r="E11" i="106"/>
  <c r="M6" i="106"/>
  <c r="I10" i="106"/>
  <c r="D8" i="106"/>
  <c r="I6" i="106"/>
  <c r="X8" i="106"/>
  <c r="H11" i="106"/>
  <c r="T8" i="103"/>
  <c r="D11" i="103"/>
  <c r="X7" i="103"/>
  <c r="I9" i="103"/>
  <c r="D9" i="103"/>
  <c r="P11" i="103"/>
  <c r="P8" i="103"/>
  <c r="Q6" i="103"/>
  <c r="D8" i="103"/>
  <c r="X10" i="103"/>
  <c r="L6" i="103"/>
  <c r="M9" i="103"/>
  <c r="E10" i="103"/>
  <c r="X6" i="103"/>
  <c r="T7" i="103"/>
  <c r="M10" i="103"/>
  <c r="I11" i="103"/>
  <c r="I8" i="103"/>
  <c r="L10" i="103"/>
  <c r="U7" i="103"/>
  <c r="Q10" i="103"/>
  <c r="P6" i="103"/>
  <c r="Y9" i="103"/>
  <c r="Q7" i="103"/>
  <c r="E7" i="103"/>
  <c r="I10" i="103"/>
  <c r="L7" i="103"/>
  <c r="Y10" i="103"/>
  <c r="Y7" i="103"/>
  <c r="P7" i="103"/>
  <c r="U9" i="103"/>
  <c r="T11" i="103"/>
  <c r="L9" i="103"/>
  <c r="Y8" i="103"/>
  <c r="P10" i="103"/>
  <c r="H11" i="103"/>
  <c r="M7" i="103"/>
  <c r="X8" i="103"/>
  <c r="U6" i="103"/>
  <c r="D7" i="103"/>
  <c r="E11" i="103"/>
  <c r="Q11" i="103"/>
  <c r="D10" i="103"/>
  <c r="T9" i="103"/>
  <c r="E8" i="103"/>
  <c r="L11" i="103"/>
  <c r="Y6" i="103"/>
  <c r="E9" i="103"/>
  <c r="M11" i="103"/>
  <c r="M6" i="103"/>
  <c r="H10" i="103"/>
  <c r="I6" i="103"/>
  <c r="U11" i="103"/>
  <c r="H9" i="103"/>
  <c r="T6" i="103"/>
  <c r="Q8" i="103"/>
  <c r="H8" i="103"/>
  <c r="X9" i="103"/>
  <c r="AA1" i="103"/>
  <c r="U8" i="103"/>
  <c r="H6" i="103"/>
  <c r="I9" i="6"/>
  <c r="D7" i="6"/>
  <c r="I11" i="6"/>
  <c r="H11" i="6"/>
  <c r="X7" i="6"/>
  <c r="M9" i="6"/>
  <c r="I8" i="6"/>
  <c r="Y10" i="6"/>
  <c r="M11" i="6"/>
  <c r="T11" i="6"/>
  <c r="P10" i="6"/>
  <c r="Y9" i="6"/>
  <c r="L9" i="6"/>
  <c r="Y6" i="6"/>
  <c r="X9" i="6"/>
  <c r="Q10" i="6"/>
  <c r="T9" i="6"/>
  <c r="E11" i="6"/>
  <c r="D8" i="6"/>
  <c r="L11" i="6"/>
  <c r="X8" i="6"/>
  <c r="I6" i="6"/>
  <c r="U6" i="6"/>
  <c r="H9" i="6"/>
  <c r="P11" i="6"/>
  <c r="Y7" i="6"/>
  <c r="L10" i="6"/>
  <c r="U9" i="6"/>
  <c r="E7" i="6"/>
  <c r="X6" i="6"/>
  <c r="P8" i="6"/>
  <c r="M7" i="6"/>
  <c r="Y8" i="6"/>
  <c r="T8" i="6"/>
  <c r="Q11" i="6"/>
  <c r="H8" i="6"/>
  <c r="U8" i="6"/>
  <c r="AA1" i="6"/>
  <c r="M10" i="6"/>
  <c r="P7" i="6"/>
  <c r="H10" i="6"/>
  <c r="H6" i="6"/>
  <c r="U7" i="6"/>
  <c r="U11" i="6"/>
  <c r="E8" i="6"/>
  <c r="D11" i="6"/>
  <c r="T6" i="6"/>
  <c r="E9" i="6"/>
  <c r="M6" i="6"/>
  <c r="Q7" i="6"/>
  <c r="L7" i="6"/>
  <c r="E10" i="6"/>
  <c r="L6" i="6"/>
  <c r="D10" i="6"/>
  <c r="X10" i="6"/>
  <c r="Q6" i="6"/>
  <c r="D9" i="6"/>
  <c r="P6" i="6"/>
  <c r="I10" i="6"/>
  <c r="Q8" i="6"/>
  <c r="T7" i="6"/>
  <c r="I11" i="9"/>
  <c r="Y6" i="9"/>
  <c r="M6" i="9"/>
  <c r="E8" i="9"/>
  <c r="P8" i="9"/>
  <c r="U8" i="9"/>
  <c r="H11" i="9"/>
  <c r="T8" i="9"/>
  <c r="T9" i="9"/>
  <c r="T6" i="9"/>
  <c r="X7" i="9"/>
  <c r="Q8" i="9"/>
  <c r="Q6" i="9"/>
  <c r="L11" i="9"/>
  <c r="U6" i="9"/>
  <c r="Y8" i="9"/>
  <c r="X6" i="9"/>
  <c r="Y10" i="9"/>
  <c r="X8" i="9"/>
  <c r="E7" i="9"/>
  <c r="L7" i="9"/>
  <c r="P11" i="9"/>
  <c r="E9" i="9"/>
  <c r="D9" i="9"/>
  <c r="D11" i="9"/>
  <c r="I6" i="9"/>
  <c r="I9" i="9"/>
  <c r="M11" i="9"/>
  <c r="H10" i="9"/>
  <c r="L10" i="9"/>
  <c r="D8" i="9"/>
  <c r="U11" i="9"/>
  <c r="L9" i="9"/>
  <c r="P10" i="9"/>
  <c r="X9" i="9"/>
  <c r="U7" i="9"/>
  <c r="Y7" i="9"/>
  <c r="D10" i="9"/>
  <c r="H9" i="9"/>
  <c r="H6" i="9"/>
  <c r="L6" i="9"/>
  <c r="Q10" i="9"/>
  <c r="I10" i="9"/>
  <c r="I8" i="9"/>
  <c r="M10" i="9"/>
  <c r="M9" i="9"/>
  <c r="Q7" i="9"/>
  <c r="Y9" i="9"/>
  <c r="D7" i="9"/>
  <c r="Q11" i="9"/>
  <c r="M7" i="9"/>
  <c r="U9" i="9"/>
  <c r="X10" i="9"/>
  <c r="H8" i="9"/>
  <c r="T11" i="9"/>
  <c r="E11" i="9"/>
  <c r="P7" i="9"/>
  <c r="P6" i="9"/>
  <c r="E10" i="9"/>
  <c r="AA1" i="9"/>
  <c r="T7" i="9"/>
  <c r="E11" i="94"/>
  <c r="E10" i="94"/>
  <c r="Q7" i="94"/>
  <c r="Y7" i="94"/>
  <c r="I8" i="94"/>
  <c r="E7" i="94"/>
  <c r="L11" i="94"/>
  <c r="H11" i="94"/>
  <c r="U11" i="94"/>
  <c r="H9" i="94"/>
  <c r="I9" i="94"/>
  <c r="Q11" i="94"/>
  <c r="M6" i="94"/>
  <c r="P11" i="94"/>
  <c r="P6" i="94"/>
  <c r="X9" i="94"/>
  <c r="H10" i="94"/>
  <c r="M9" i="94"/>
  <c r="T8" i="94"/>
  <c r="P10" i="94"/>
  <c r="L9" i="94"/>
  <c r="T11" i="94"/>
  <c r="U8" i="94"/>
  <c r="M11" i="94"/>
  <c r="Y10" i="94"/>
  <c r="D7" i="94"/>
  <c r="X8" i="94"/>
  <c r="E8" i="94"/>
  <c r="I10" i="94"/>
  <c r="T7" i="94"/>
  <c r="E9" i="94"/>
  <c r="AA1" i="94"/>
  <c r="P8" i="94"/>
  <c r="T9" i="94"/>
  <c r="H8" i="94"/>
  <c r="P7" i="94"/>
  <c r="Y9" i="94"/>
  <c r="D8" i="94"/>
  <c r="X7" i="94"/>
  <c r="D9" i="94"/>
  <c r="D11" i="94"/>
  <c r="I11" i="94"/>
  <c r="D10" i="94"/>
  <c r="Y8" i="94"/>
  <c r="H6" i="94"/>
  <c r="T6" i="94"/>
  <c r="L6" i="94"/>
  <c r="U9" i="94"/>
  <c r="M7" i="94"/>
  <c r="X10" i="94"/>
  <c r="L10" i="94"/>
  <c r="Y6" i="94"/>
  <c r="Q8" i="94"/>
  <c r="Q6" i="94"/>
  <c r="X6" i="94"/>
  <c r="U6" i="94"/>
  <c r="M10" i="94"/>
  <c r="L7" i="94"/>
  <c r="Q10" i="94"/>
  <c r="U7" i="94"/>
  <c r="I6" i="94"/>
  <c r="D9" i="5"/>
  <c r="T7" i="5"/>
  <c r="U7" i="5"/>
  <c r="Q11" i="5"/>
  <c r="H9" i="5"/>
  <c r="I9" i="5"/>
  <c r="X7" i="5"/>
  <c r="Q10" i="5"/>
  <c r="Y7" i="5"/>
  <c r="T6" i="5"/>
  <c r="D10" i="5"/>
  <c r="M10" i="5"/>
  <c r="Q7" i="5"/>
  <c r="H8" i="5"/>
  <c r="I6" i="5"/>
  <c r="I10" i="5"/>
  <c r="L11" i="5"/>
  <c r="Y10" i="5"/>
  <c r="H11" i="5"/>
  <c r="E7" i="5"/>
  <c r="U8" i="5"/>
  <c r="L7" i="5"/>
  <c r="E8" i="5"/>
  <c r="D11" i="5"/>
  <c r="P7" i="5"/>
  <c r="L6" i="5"/>
  <c r="M7" i="5"/>
  <c r="M6" i="5"/>
  <c r="M9" i="5"/>
  <c r="E9" i="5"/>
  <c r="L9" i="5"/>
  <c r="U9" i="5"/>
  <c r="T8" i="5"/>
  <c r="D7" i="5"/>
  <c r="U6" i="5"/>
  <c r="L10" i="5"/>
  <c r="E11" i="5"/>
  <c r="H10" i="5"/>
  <c r="U11" i="5"/>
  <c r="AA1" i="5"/>
  <c r="X8" i="5"/>
  <c r="Q6" i="5"/>
  <c r="P6" i="5"/>
  <c r="H6" i="5"/>
  <c r="Y8" i="5"/>
  <c r="P8" i="5"/>
  <c r="P10" i="5"/>
  <c r="Q8" i="5"/>
  <c r="X10" i="5"/>
  <c r="X9" i="5"/>
  <c r="M11" i="5"/>
  <c r="I11" i="5"/>
  <c r="Y9" i="5"/>
  <c r="D8" i="5"/>
  <c r="E10" i="5"/>
  <c r="T9" i="5"/>
  <c r="I8" i="5"/>
  <c r="P11" i="5"/>
  <c r="X6" i="5"/>
  <c r="T11" i="5"/>
  <c r="Y6" i="5"/>
  <c r="H6" i="117"/>
  <c r="F58" i="117"/>
  <c r="K59" i="117"/>
  <c r="P6" i="117"/>
  <c r="F62" i="117"/>
  <c r="P10" i="117"/>
  <c r="C56" i="117"/>
  <c r="X9" i="117"/>
  <c r="D9" i="117"/>
  <c r="C61" i="117"/>
  <c r="D10" i="117"/>
  <c r="C59" i="117"/>
  <c r="J62" i="117"/>
  <c r="F59" i="117"/>
  <c r="O61" i="117"/>
  <c r="H8" i="117"/>
  <c r="T7" i="117"/>
  <c r="T6" i="117"/>
  <c r="F61" i="117"/>
  <c r="O58" i="117"/>
  <c r="T9" i="117"/>
  <c r="G59" i="117"/>
  <c r="G61" i="117"/>
  <c r="C58" i="117"/>
  <c r="G62" i="117"/>
  <c r="N60" i="117"/>
  <c r="K58" i="117"/>
  <c r="L11" i="117"/>
  <c r="N61" i="117"/>
  <c r="K62" i="117"/>
  <c r="P11" i="117"/>
  <c r="X10" i="117"/>
  <c r="X7" i="117"/>
  <c r="K61" i="117"/>
  <c r="N59" i="117"/>
  <c r="H10" i="117"/>
  <c r="F60" i="117"/>
  <c r="D11" i="117"/>
  <c r="T11" i="117"/>
  <c r="P7" i="117"/>
  <c r="H9" i="117"/>
  <c r="N58" i="117"/>
  <c r="X8" i="117"/>
  <c r="AA1" i="117"/>
  <c r="O62" i="117"/>
  <c r="J59" i="117"/>
  <c r="J58" i="117"/>
  <c r="G60" i="117"/>
  <c r="J60" i="117"/>
  <c r="L10" i="117"/>
  <c r="K60" i="117"/>
  <c r="L6" i="117"/>
  <c r="L9" i="117"/>
  <c r="N62" i="117"/>
  <c r="O59" i="117"/>
  <c r="P8" i="117"/>
  <c r="D7" i="117"/>
  <c r="C60" i="117"/>
  <c r="X6" i="117"/>
  <c r="F56" i="117"/>
  <c r="G58" i="117"/>
  <c r="T8" i="117"/>
  <c r="B56" i="117"/>
  <c r="H11" i="117"/>
  <c r="J61" i="117"/>
  <c r="L7" i="117"/>
  <c r="J56" i="117"/>
  <c r="D8" i="117"/>
  <c r="O60" i="117"/>
  <c r="C62" i="117"/>
  <c r="N56" i="117"/>
  <c r="L6" i="93"/>
  <c r="X8" i="93"/>
  <c r="P11" i="93"/>
  <c r="M9" i="93"/>
  <c r="Y8" i="93"/>
  <c r="Y6" i="93"/>
  <c r="I8" i="93"/>
  <c r="M7" i="93"/>
  <c r="T9" i="93"/>
  <c r="Q7" i="93"/>
  <c r="X9" i="93"/>
  <c r="Q10" i="93"/>
  <c r="U11" i="93"/>
  <c r="I9" i="93"/>
  <c r="E11" i="93"/>
  <c r="T7" i="93"/>
  <c r="D10" i="93"/>
  <c r="E9" i="93"/>
  <c r="Y7" i="93"/>
  <c r="I11" i="93"/>
  <c r="D8" i="93"/>
  <c r="P8" i="93"/>
  <c r="E8" i="93"/>
  <c r="Y10" i="93"/>
  <c r="D11" i="93"/>
  <c r="L9" i="93"/>
  <c r="E10" i="93"/>
  <c r="L11" i="93"/>
  <c r="I10" i="93"/>
  <c r="U7" i="93"/>
  <c r="X7" i="93"/>
  <c r="M6" i="93"/>
  <c r="T11" i="93"/>
  <c r="H6" i="93"/>
  <c r="U8" i="93"/>
  <c r="Q11" i="93"/>
  <c r="X6" i="93"/>
  <c r="L10" i="93"/>
  <c r="E7" i="93"/>
  <c r="X10" i="93"/>
  <c r="M10" i="93"/>
  <c r="U9" i="93"/>
  <c r="D7" i="93"/>
  <c r="P6" i="93"/>
  <c r="Q8" i="93"/>
  <c r="I6" i="93"/>
  <c r="D9" i="93"/>
  <c r="H11" i="93"/>
  <c r="P7" i="93"/>
  <c r="H10" i="93"/>
  <c r="P10" i="93"/>
  <c r="L7" i="93"/>
  <c r="U6" i="93"/>
  <c r="M11" i="93"/>
  <c r="T8" i="93"/>
  <c r="AA1" i="93"/>
  <c r="T6" i="93"/>
  <c r="Q6" i="93"/>
  <c r="Y9" i="93"/>
  <c r="H9" i="93"/>
  <c r="H8" i="93"/>
  <c r="H11" i="92"/>
  <c r="U11" i="92"/>
  <c r="D8" i="92"/>
  <c r="P6" i="92"/>
  <c r="E10" i="92"/>
  <c r="M9" i="92"/>
  <c r="P7" i="92"/>
  <c r="H6" i="92"/>
  <c r="E11" i="92"/>
  <c r="L7" i="92"/>
  <c r="U9" i="92"/>
  <c r="L6" i="92"/>
  <c r="Y6" i="92"/>
  <c r="Q6" i="92"/>
  <c r="T11" i="92"/>
  <c r="X6" i="92"/>
  <c r="U7" i="92"/>
  <c r="D11" i="92"/>
  <c r="D7" i="92"/>
  <c r="Q11" i="92"/>
  <c r="Q8" i="92"/>
  <c r="Y8" i="92"/>
  <c r="L9" i="92"/>
  <c r="E8" i="92"/>
  <c r="E7" i="92"/>
  <c r="H9" i="92"/>
  <c r="X10" i="92"/>
  <c r="M10" i="92"/>
  <c r="P8" i="92"/>
  <c r="P10" i="92"/>
  <c r="P11" i="92"/>
  <c r="Q7" i="92"/>
  <c r="D10" i="92"/>
  <c r="M7" i="92"/>
  <c r="AA1" i="92"/>
  <c r="X8" i="92"/>
  <c r="Y10" i="92"/>
  <c r="M11" i="92"/>
  <c r="Y9" i="92"/>
  <c r="T6" i="92"/>
  <c r="E9" i="92"/>
  <c r="X9" i="92"/>
  <c r="U6" i="92"/>
  <c r="H10" i="92"/>
  <c r="M6" i="92"/>
  <c r="X7" i="92"/>
  <c r="Y7" i="92"/>
  <c r="D9" i="92"/>
  <c r="T7" i="92"/>
  <c r="I6" i="92"/>
  <c r="I8" i="92"/>
  <c r="H8" i="92"/>
  <c r="U8" i="92"/>
  <c r="L11" i="92"/>
  <c r="T8" i="92"/>
  <c r="I10" i="92"/>
  <c r="I11" i="92"/>
  <c r="T9" i="92"/>
  <c r="Q10" i="92"/>
  <c r="I9" i="92"/>
  <c r="L10" i="92"/>
  <c r="D128" i="50"/>
  <c r="D58" i="50"/>
  <c r="D63" i="50"/>
  <c r="D115" i="50"/>
  <c r="D108" i="50"/>
  <c r="D64" i="50"/>
  <c r="D55" i="50"/>
  <c r="D118" i="50"/>
  <c r="D127" i="50"/>
  <c r="D107" i="50"/>
  <c r="D65" i="50"/>
  <c r="AT6" i="89"/>
  <c r="C6" i="89"/>
  <c r="C11" i="100"/>
  <c r="AT11" i="100"/>
  <c r="C11" i="89"/>
  <c r="AT11" i="89"/>
  <c r="C6" i="105"/>
  <c r="AT6" i="105"/>
  <c r="AT9" i="93"/>
  <c r="C9" i="93"/>
  <c r="C7" i="108"/>
  <c r="AT7" i="108"/>
  <c r="C7" i="105"/>
  <c r="AT7" i="105"/>
  <c r="AT11" i="87"/>
  <c r="C11" i="87"/>
  <c r="AT8" i="105"/>
  <c r="C8" i="105"/>
  <c r="C11" i="9"/>
  <c r="AT11" i="9"/>
  <c r="AT7" i="4"/>
  <c r="C7" i="4"/>
  <c r="C10" i="7"/>
  <c r="AT10" i="7"/>
  <c r="C10" i="93"/>
  <c r="AT10" i="93"/>
  <c r="C10" i="108"/>
  <c r="AT10" i="108"/>
  <c r="C8" i="86"/>
  <c r="AT8" i="86"/>
  <c r="C7" i="92"/>
  <c r="AT7" i="92"/>
  <c r="C11" i="98"/>
  <c r="AT11" i="98"/>
  <c r="AT10" i="107"/>
  <c r="C10" i="107"/>
  <c r="AT7" i="87"/>
  <c r="C7" i="87"/>
  <c r="C7" i="7"/>
  <c r="AT7" i="7"/>
  <c r="C11" i="93"/>
  <c r="AT11" i="93"/>
  <c r="C10" i="89"/>
  <c r="AT10" i="89"/>
  <c r="AT11" i="108"/>
  <c r="C11" i="108"/>
  <c r="AT10" i="86"/>
  <c r="C10" i="86"/>
  <c r="AT10" i="105"/>
  <c r="C10" i="105"/>
  <c r="AT8" i="107"/>
  <c r="C8" i="107"/>
  <c r="C7" i="107"/>
  <c r="AT7" i="107"/>
  <c r="AT7" i="5"/>
  <c r="C7" i="5"/>
  <c r="C11" i="95"/>
  <c r="AT11" i="95"/>
  <c r="AT9" i="104"/>
  <c r="C9" i="104"/>
  <c r="C9" i="106"/>
  <c r="AT9" i="106"/>
  <c r="C11" i="10"/>
  <c r="AT11" i="10"/>
  <c r="C7" i="95"/>
  <c r="AT7" i="95"/>
  <c r="AT7" i="100"/>
  <c r="C7" i="100"/>
  <c r="C6" i="98"/>
  <c r="AT6" i="98"/>
  <c r="AT7" i="86"/>
  <c r="C7" i="86"/>
  <c r="C11" i="86"/>
  <c r="AT11" i="86"/>
  <c r="C9" i="7"/>
  <c r="AT9" i="7"/>
  <c r="C9" i="102"/>
  <c r="AT9" i="102"/>
  <c r="AT11" i="4"/>
  <c r="C11" i="4"/>
  <c r="AT11" i="106"/>
  <c r="C11" i="106"/>
  <c r="C6" i="7"/>
  <c r="AT6" i="7"/>
  <c r="C9" i="95"/>
  <c r="AT9" i="95"/>
  <c r="C11" i="105"/>
  <c r="AT11" i="105"/>
  <c r="AT6" i="92"/>
  <c r="C6" i="92"/>
  <c r="AT11" i="92"/>
  <c r="C11" i="92"/>
  <c r="C10" i="104"/>
  <c r="AT10" i="104"/>
  <c r="AT8" i="104"/>
  <c r="C8" i="104"/>
  <c r="T19" i="110"/>
  <c r="AO4" i="49" s="1"/>
  <c r="T18" i="110"/>
  <c r="AO3" i="49" s="1"/>
  <c r="AN3" i="49"/>
  <c r="M10" i="121" s="1"/>
  <c r="H95" i="59"/>
  <c r="E95" i="59"/>
  <c r="H7" i="59"/>
  <c r="E7" i="59"/>
  <c r="H55" i="59"/>
  <c r="E55" i="59"/>
  <c r="H71" i="59"/>
  <c r="E71" i="59"/>
  <c r="H118" i="59"/>
  <c r="E115" i="59"/>
  <c r="E99" i="59"/>
  <c r="H102" i="59"/>
  <c r="E107" i="59"/>
  <c r="H110" i="59"/>
  <c r="H31" i="59"/>
  <c r="E31" i="59"/>
  <c r="E119" i="59"/>
  <c r="H119" i="59"/>
  <c r="H87" i="59"/>
  <c r="E87" i="59"/>
  <c r="H94" i="59"/>
  <c r="E91" i="59"/>
  <c r="H15" i="59"/>
  <c r="E15" i="59"/>
  <c r="H111" i="59"/>
  <c r="E111" i="59"/>
  <c r="E59" i="59"/>
  <c r="H62" i="59"/>
  <c r="H78" i="59"/>
  <c r="E75" i="59"/>
  <c r="E103" i="59"/>
  <c r="H103" i="59"/>
  <c r="H126" i="59"/>
  <c r="E123" i="59"/>
  <c r="H54" i="59"/>
  <c r="E51" i="59"/>
  <c r="E83" i="59"/>
  <c r="H86" i="59"/>
  <c r="H23" i="59"/>
  <c r="E23" i="59"/>
  <c r="E11" i="59"/>
  <c r="H14" i="59"/>
  <c r="BA6" i="49"/>
  <c r="H79" i="59"/>
  <c r="E79" i="59"/>
  <c r="X34" i="109"/>
  <c r="BB3" i="49" s="1"/>
  <c r="X35" i="109"/>
  <c r="BB4" i="49" s="1"/>
  <c r="E35" i="59"/>
  <c r="H38" i="59"/>
  <c r="H47" i="59"/>
  <c r="E47" i="59"/>
  <c r="H30" i="59"/>
  <c r="E27" i="59"/>
  <c r="H22" i="59"/>
  <c r="E19" i="59"/>
  <c r="E43" i="59"/>
  <c r="H46" i="59"/>
  <c r="H39" i="59"/>
  <c r="E39" i="59"/>
  <c r="B16" i="91"/>
  <c r="B14" i="94"/>
  <c r="S1" i="9"/>
  <c r="B15" i="91"/>
  <c r="B14" i="4"/>
  <c r="B17" i="1"/>
  <c r="B17" i="117"/>
  <c r="B14" i="95"/>
  <c r="B16" i="97"/>
  <c r="B15" i="100"/>
  <c r="B14" i="8"/>
  <c r="B16" i="8"/>
  <c r="S1" i="89"/>
  <c r="B16" i="85"/>
  <c r="B14" i="87"/>
  <c r="S1" i="94"/>
  <c r="B15" i="9"/>
  <c r="R1" i="9"/>
  <c r="S1" i="108"/>
  <c r="B15" i="117"/>
  <c r="B15" i="8"/>
  <c r="S1" i="92"/>
  <c r="B16" i="93"/>
  <c r="S1" i="90"/>
  <c r="B16" i="87"/>
  <c r="B16" i="99"/>
  <c r="S1" i="103"/>
  <c r="B16" i="1"/>
  <c r="B17" i="6"/>
  <c r="R1" i="100"/>
  <c r="S1" i="100"/>
  <c r="R1" i="86"/>
  <c r="S1" i="10"/>
  <c r="B16" i="90"/>
  <c r="B15" i="1"/>
  <c r="B17" i="97"/>
  <c r="B17" i="104"/>
  <c r="B17" i="99"/>
  <c r="S1" i="93"/>
  <c r="B16" i="108"/>
  <c r="B15" i="5"/>
  <c r="R1" i="1"/>
  <c r="B17" i="90"/>
  <c r="B17" i="101"/>
  <c r="R1" i="106"/>
  <c r="S1" i="87"/>
  <c r="B15" i="87"/>
  <c r="S1" i="98"/>
  <c r="R1" i="90"/>
  <c r="S1" i="8"/>
  <c r="S1" i="7"/>
  <c r="B14" i="102"/>
  <c r="B14" i="97"/>
  <c r="B15" i="94"/>
  <c r="B17" i="93"/>
  <c r="B16" i="94"/>
  <c r="R1" i="97"/>
  <c r="B17" i="87"/>
  <c r="B17" i="95"/>
  <c r="S1" i="6"/>
  <c r="B15" i="103"/>
  <c r="S1" i="101"/>
  <c r="B17" i="102"/>
  <c r="S1" i="104"/>
  <c r="S1" i="96"/>
  <c r="B17" i="107"/>
  <c r="B14" i="91"/>
  <c r="S1" i="5"/>
  <c r="S1" i="106"/>
  <c r="S1" i="86"/>
  <c r="B15" i="99"/>
  <c r="S1" i="99"/>
  <c r="B14" i="1"/>
  <c r="B16" i="102"/>
  <c r="R1" i="96"/>
  <c r="B15" i="96"/>
  <c r="S1" i="107"/>
  <c r="R1" i="104"/>
  <c r="S1" i="91"/>
  <c r="B14" i="96"/>
  <c r="B17" i="91"/>
  <c r="B14" i="6"/>
  <c r="B16" i="88"/>
  <c r="B15" i="10"/>
  <c r="B14" i="10"/>
  <c r="S1" i="97"/>
  <c r="S1" i="85"/>
  <c r="B15" i="6"/>
  <c r="S1" i="88"/>
  <c r="B17" i="94"/>
  <c r="S1" i="105"/>
  <c r="B17" i="5"/>
  <c r="B15" i="88"/>
  <c r="B15" i="107"/>
  <c r="S1" i="95"/>
  <c r="B15" i="97"/>
  <c r="S1" i="102"/>
  <c r="B16" i="106"/>
  <c r="B15" i="106"/>
  <c r="B17" i="96"/>
  <c r="B15" i="108"/>
  <c r="B15" i="102"/>
  <c r="B17" i="8"/>
  <c r="B16" i="103"/>
  <c r="B14" i="99"/>
  <c r="B16" i="6"/>
  <c r="B14" i="100"/>
  <c r="B14" i="117"/>
  <c r="B17" i="85"/>
  <c r="B16" i="96"/>
  <c r="AU15" i="49" l="1"/>
  <c r="E16" i="110" s="1"/>
  <c r="AU8" i="49"/>
  <c r="BG8" i="49"/>
  <c r="Q33" i="110"/>
  <c r="BG30" i="49"/>
  <c r="BG14" i="49"/>
  <c r="X56" i="109"/>
  <c r="BG26" i="49"/>
  <c r="BG18" i="49"/>
  <c r="BG24" i="49"/>
  <c r="BG10" i="49"/>
  <c r="BG32" i="49"/>
  <c r="BG34" i="49"/>
  <c r="I30" i="110"/>
  <c r="I7" i="110"/>
  <c r="AJ9" i="49" s="1"/>
  <c r="E5" i="121" s="1"/>
  <c r="BG12" i="49"/>
  <c r="BG16" i="49"/>
  <c r="BG22" i="49"/>
  <c r="AW8" i="49"/>
  <c r="I23" i="110" s="1"/>
  <c r="AU17" i="49"/>
  <c r="E32" i="110" s="1"/>
  <c r="E28" i="110"/>
  <c r="E13" i="110"/>
  <c r="Q32" i="110"/>
  <c r="AN5" i="49" s="1"/>
  <c r="BG28" i="49"/>
  <c r="AC4" i="123"/>
  <c r="AY5" i="49"/>
  <c r="M26" i="110" s="1"/>
  <c r="E8" i="110"/>
  <c r="AU7" i="49"/>
  <c r="E12" i="110" s="1"/>
  <c r="BG20" i="49"/>
  <c r="S4" i="123"/>
  <c r="E21" i="110"/>
  <c r="AU5" i="49"/>
  <c r="E20" i="110" s="1"/>
  <c r="AW6" i="49"/>
  <c r="I15" i="110" s="1"/>
  <c r="A5" i="123"/>
  <c r="B4" i="123" s="1"/>
  <c r="E9" i="1"/>
  <c r="U9" i="1"/>
  <c r="M7" i="1"/>
  <c r="Q10" i="1"/>
  <c r="E11" i="1"/>
  <c r="M6" i="1"/>
  <c r="I9" i="1"/>
  <c r="Q11" i="1"/>
  <c r="E10" i="1"/>
  <c r="I10" i="1"/>
  <c r="Y6" i="1"/>
  <c r="E7" i="1"/>
  <c r="I6" i="1"/>
  <c r="U8" i="1"/>
  <c r="E8" i="1"/>
  <c r="Y7" i="1"/>
  <c r="U7" i="1"/>
  <c r="U11" i="1"/>
  <c r="Q6" i="1"/>
  <c r="Y9" i="1"/>
  <c r="M11" i="1"/>
  <c r="Q7" i="1"/>
  <c r="I11" i="1"/>
  <c r="Y10" i="1"/>
  <c r="Y8" i="1"/>
  <c r="M9" i="1"/>
  <c r="Q8" i="1"/>
  <c r="M10" i="1"/>
  <c r="U6" i="1"/>
  <c r="I8" i="1"/>
  <c r="Q11" i="117"/>
  <c r="Y10" i="117"/>
  <c r="Y6" i="117"/>
  <c r="U6" i="117"/>
  <c r="E10" i="117"/>
  <c r="U11" i="117"/>
  <c r="E11" i="117"/>
  <c r="Q10" i="117"/>
  <c r="Y9" i="117"/>
  <c r="U9" i="117"/>
  <c r="M10" i="117"/>
  <c r="Y7" i="117"/>
  <c r="U7" i="117"/>
  <c r="M11" i="117"/>
  <c r="I11" i="117"/>
  <c r="I10" i="117"/>
  <c r="U8" i="117"/>
  <c r="Y8" i="117"/>
  <c r="Z4" i="123"/>
  <c r="O4" i="123"/>
  <c r="AB4" i="123"/>
  <c r="AD4" i="123"/>
  <c r="X4" i="123"/>
  <c r="E4" i="123"/>
  <c r="AF4" i="123"/>
  <c r="Y4" i="123"/>
  <c r="H4" i="123"/>
  <c r="D4" i="123"/>
  <c r="R4" i="123"/>
  <c r="F4" i="123"/>
  <c r="J4" i="123"/>
  <c r="W4" i="123"/>
  <c r="N4" i="123"/>
  <c r="L4" i="123"/>
  <c r="V4" i="123"/>
  <c r="P4" i="123"/>
  <c r="I4" i="123"/>
  <c r="D40" i="50"/>
  <c r="D54" i="50"/>
  <c r="D7" i="50"/>
  <c r="D67" i="50"/>
  <c r="D14" i="50"/>
  <c r="D45" i="50"/>
  <c r="D32" i="50"/>
  <c r="D28" i="50"/>
  <c r="D37" i="50"/>
  <c r="D87" i="50"/>
  <c r="D98" i="50"/>
  <c r="D119" i="50"/>
  <c r="D44" i="50"/>
  <c r="D36" i="50"/>
  <c r="D31" i="50"/>
  <c r="D23" i="50"/>
  <c r="D84" i="50"/>
  <c r="D12" i="50"/>
  <c r="D93" i="50"/>
  <c r="D59" i="50"/>
  <c r="D4" i="50"/>
  <c r="D130" i="50"/>
  <c r="D71" i="50"/>
  <c r="D24" i="50"/>
  <c r="D83" i="50"/>
  <c r="D57" i="50"/>
  <c r="D15" i="50"/>
  <c r="D91" i="50"/>
  <c r="D103" i="50"/>
  <c r="D82" i="50"/>
  <c r="D62" i="50"/>
  <c r="D68" i="50"/>
  <c r="D6" i="50"/>
  <c r="D97" i="50"/>
  <c r="D120" i="50"/>
  <c r="D117" i="50"/>
  <c r="D104" i="50"/>
  <c r="D60" i="50"/>
  <c r="D5" i="50"/>
  <c r="D116" i="50"/>
  <c r="D74" i="50"/>
  <c r="D26" i="50"/>
  <c r="D85" i="50"/>
  <c r="D122" i="50"/>
  <c r="D17" i="50"/>
  <c r="D109" i="50"/>
  <c r="D92" i="50"/>
  <c r="D106" i="50"/>
  <c r="D81" i="50"/>
  <c r="D42" i="50"/>
  <c r="D56" i="50"/>
  <c r="D73" i="50"/>
  <c r="D90" i="50"/>
  <c r="D16" i="50"/>
  <c r="D66" i="50"/>
  <c r="D80" i="50"/>
  <c r="D61" i="50"/>
  <c r="D3" i="50"/>
  <c r="D110" i="50"/>
  <c r="D72" i="50"/>
  <c r="D25" i="50"/>
  <c r="D86" i="50"/>
  <c r="D121" i="50"/>
  <c r="D129" i="50"/>
  <c r="D18" i="50"/>
  <c r="D94" i="50"/>
  <c r="D105" i="50"/>
  <c r="D79" i="50"/>
  <c r="B65" i="50"/>
  <c r="A65" i="50"/>
  <c r="B118" i="50"/>
  <c r="A118" i="50"/>
  <c r="A115" i="50"/>
  <c r="B115" i="50"/>
  <c r="A63" i="50"/>
  <c r="B63" i="50"/>
  <c r="A107" i="50"/>
  <c r="B107" i="50"/>
  <c r="A64" i="50"/>
  <c r="B64" i="50"/>
  <c r="B58" i="50"/>
  <c r="A58" i="50"/>
  <c r="B55" i="50"/>
  <c r="A55" i="50"/>
  <c r="B127" i="50"/>
  <c r="A127" i="50"/>
  <c r="B108" i="50"/>
  <c r="A108" i="50"/>
  <c r="A128" i="50"/>
  <c r="B128" i="50"/>
  <c r="L43" i="59"/>
  <c r="I45" i="59"/>
  <c r="BG23" i="49"/>
  <c r="D24" i="109" s="1"/>
  <c r="L42" i="59"/>
  <c r="I37" i="59"/>
  <c r="BG7" i="49"/>
  <c r="D20" i="109" s="1"/>
  <c r="I53" i="59"/>
  <c r="L58" i="59"/>
  <c r="BG15" i="49"/>
  <c r="BG33" i="49"/>
  <c r="D64" i="109" s="1"/>
  <c r="L75" i="59"/>
  <c r="I77" i="59"/>
  <c r="BG21" i="49"/>
  <c r="L91" i="59"/>
  <c r="I93" i="59"/>
  <c r="BG29" i="49"/>
  <c r="D48" i="109" s="1"/>
  <c r="I117" i="59"/>
  <c r="L122" i="59"/>
  <c r="BG17" i="49"/>
  <c r="D60" i="109" s="1"/>
  <c r="L26" i="59"/>
  <c r="I21" i="59"/>
  <c r="BG11" i="49"/>
  <c r="I29" i="59"/>
  <c r="L27" i="59"/>
  <c r="BG27" i="49"/>
  <c r="D16" i="109" s="1"/>
  <c r="L11" i="59"/>
  <c r="BI18" i="49" s="1"/>
  <c r="I13" i="59"/>
  <c r="BG19" i="49"/>
  <c r="D8" i="109" s="1"/>
  <c r="L90" i="59"/>
  <c r="I85" i="59"/>
  <c r="BG13" i="49"/>
  <c r="BG31" i="49"/>
  <c r="D37" i="109" s="1"/>
  <c r="L107" i="59"/>
  <c r="I109" i="59"/>
  <c r="BG25" i="49"/>
  <c r="D56" i="109" s="1"/>
  <c r="L106" i="59"/>
  <c r="I101" i="59"/>
  <c r="BG9" i="49"/>
  <c r="D52" i="109" s="1"/>
  <c r="P11" i="121"/>
  <c r="AA4" i="49" s="1"/>
  <c r="P10" i="121"/>
  <c r="AA3" i="49" s="1"/>
  <c r="Z3" i="49"/>
  <c r="R1" i="4"/>
  <c r="R1" i="8"/>
  <c r="B14" i="86"/>
  <c r="B16" i="5"/>
  <c r="B16" i="92"/>
  <c r="B16" i="98"/>
  <c r="B17" i="4"/>
  <c r="B17" i="86"/>
  <c r="B17" i="92"/>
  <c r="B15" i="89"/>
  <c r="B17" i="9"/>
  <c r="R1" i="94"/>
  <c r="B15" i="104"/>
  <c r="R1" i="10"/>
  <c r="B14" i="106"/>
  <c r="B14" i="98"/>
  <c r="B17" i="100"/>
  <c r="B14" i="104"/>
  <c r="R1" i="6"/>
  <c r="R1" i="103"/>
  <c r="B16" i="4"/>
  <c r="B17" i="7"/>
  <c r="R1" i="117"/>
  <c r="B14" i="89"/>
  <c r="R1" i="95"/>
  <c r="R1" i="99"/>
  <c r="R1" i="91"/>
  <c r="B14" i="93"/>
  <c r="B15" i="105"/>
  <c r="B14" i="5"/>
  <c r="R1" i="89"/>
  <c r="B14" i="108"/>
  <c r="R1" i="98"/>
  <c r="R1" i="87"/>
  <c r="B14" i="92"/>
  <c r="R1" i="105"/>
  <c r="B16" i="86"/>
  <c r="B16" i="95"/>
  <c r="B16" i="107"/>
  <c r="R1" i="102"/>
  <c r="B16" i="9"/>
  <c r="B15" i="98"/>
  <c r="B14" i="9"/>
  <c r="R1" i="88"/>
  <c r="B16" i="10"/>
  <c r="R1" i="107"/>
  <c r="B14" i="7"/>
  <c r="B14" i="105"/>
  <c r="B17" i="108"/>
  <c r="B15" i="4"/>
  <c r="B17" i="89"/>
  <c r="S1" i="1"/>
  <c r="B15" i="93"/>
  <c r="B15" i="7"/>
  <c r="B16" i="105"/>
  <c r="R1" i="101"/>
  <c r="B17" i="106"/>
  <c r="B15" i="95"/>
  <c r="B15" i="92"/>
  <c r="R1" i="7"/>
  <c r="B15" i="86"/>
  <c r="R1" i="93"/>
  <c r="B16" i="104"/>
  <c r="B14" i="107"/>
  <c r="B16" i="7"/>
  <c r="B17" i="105"/>
  <c r="R1" i="92"/>
  <c r="B16" i="89"/>
  <c r="B17" i="98"/>
  <c r="R1" i="85"/>
  <c r="R1" i="108"/>
  <c r="B17" i="10"/>
  <c r="B16" i="100"/>
  <c r="Q8" i="117" l="1"/>
  <c r="M9" i="117"/>
  <c r="I6" i="117"/>
  <c r="E8" i="117"/>
  <c r="G56" i="117"/>
  <c r="K56" i="117" s="1"/>
  <c r="I8" i="117"/>
  <c r="Q7" i="117"/>
  <c r="I9" i="117"/>
  <c r="M7" i="117"/>
  <c r="M6" i="117"/>
  <c r="Q6" i="117"/>
  <c r="E7" i="117"/>
  <c r="E9" i="117"/>
  <c r="B5" i="123"/>
  <c r="T33" i="110"/>
  <c r="E5" i="110"/>
  <c r="D12" i="109"/>
  <c r="D44" i="109"/>
  <c r="D21" i="109"/>
  <c r="H22" i="109" s="1"/>
  <c r="T32" i="110"/>
  <c r="BI12" i="49"/>
  <c r="D28" i="109"/>
  <c r="BI8" i="49"/>
  <c r="AN6" i="49"/>
  <c r="M21" i="121" s="1"/>
  <c r="Z6" i="49" s="1"/>
  <c r="BI14" i="49"/>
  <c r="I22" i="110"/>
  <c r="AJ5" i="49" s="1"/>
  <c r="I14" i="110"/>
  <c r="AJ7" i="49" s="1"/>
  <c r="D29" i="109"/>
  <c r="H30" i="109" s="1"/>
  <c r="D32" i="109"/>
  <c r="AJ6" i="49"/>
  <c r="E9" i="121" s="1"/>
  <c r="AJ10" i="49"/>
  <c r="E16" i="121" s="1"/>
  <c r="M7" i="4"/>
  <c r="Q6" i="4"/>
  <c r="E9" i="4"/>
  <c r="I9" i="4"/>
  <c r="M6" i="4"/>
  <c r="Q7" i="4"/>
  <c r="I8" i="4"/>
  <c r="E7" i="4"/>
  <c r="Q8" i="4"/>
  <c r="E8" i="4"/>
  <c r="I6" i="4"/>
  <c r="M9" i="4"/>
  <c r="M20" i="121"/>
  <c r="Z5" i="49" s="1"/>
  <c r="E25" i="110"/>
  <c r="D13" i="109"/>
  <c r="M11" i="110"/>
  <c r="AL6" i="49" s="1"/>
  <c r="D9" i="109"/>
  <c r="H7" i="109" s="1"/>
  <c r="D57" i="109"/>
  <c r="H55" i="109" s="1"/>
  <c r="BI10" i="49"/>
  <c r="BI16" i="49"/>
  <c r="D61" i="109"/>
  <c r="E59" i="109" s="1"/>
  <c r="D25" i="109"/>
  <c r="E23" i="109" s="1"/>
  <c r="E17" i="110"/>
  <c r="D49" i="109"/>
  <c r="H47" i="109" s="1"/>
  <c r="D41" i="109"/>
  <c r="D53" i="109"/>
  <c r="H54" i="109" s="1"/>
  <c r="D40" i="109"/>
  <c r="AQ6" i="49"/>
  <c r="D5" i="109"/>
  <c r="D45" i="109"/>
  <c r="D17" i="109"/>
  <c r="E15" i="109" s="1"/>
  <c r="O56" i="117"/>
  <c r="D111" i="50"/>
  <c r="D50" i="50"/>
  <c r="D19" i="50"/>
  <c r="D29" i="50"/>
  <c r="D100" i="50"/>
  <c r="D27" i="50"/>
  <c r="D22" i="50"/>
  <c r="D33" i="50"/>
  <c r="D123" i="50"/>
  <c r="D113" i="50"/>
  <c r="D101" i="50"/>
  <c r="D49" i="50"/>
  <c r="D52" i="50"/>
  <c r="D13" i="50"/>
  <c r="D34" i="50"/>
  <c r="D21" i="50"/>
  <c r="D70" i="50"/>
  <c r="D30" i="50"/>
  <c r="D89" i="50"/>
  <c r="D9" i="50"/>
  <c r="D76" i="50"/>
  <c r="D43" i="50"/>
  <c r="D124" i="50"/>
  <c r="D99" i="50"/>
  <c r="D53" i="50"/>
  <c r="D35" i="50"/>
  <c r="D96" i="50"/>
  <c r="D41" i="50"/>
  <c r="D75" i="50"/>
  <c r="D125" i="50"/>
  <c r="D114" i="50"/>
  <c r="D48" i="50"/>
  <c r="D95" i="50"/>
  <c r="D39" i="50"/>
  <c r="D11" i="50"/>
  <c r="D78" i="50"/>
  <c r="D69" i="50"/>
  <c r="D112" i="50"/>
  <c r="D102" i="50"/>
  <c r="D47" i="50"/>
  <c r="D88" i="50"/>
  <c r="D8" i="50"/>
  <c r="D20" i="50"/>
  <c r="D46" i="50"/>
  <c r="D10" i="50"/>
  <c r="D51" i="50"/>
  <c r="D38" i="50"/>
  <c r="D77" i="50"/>
  <c r="D126" i="50"/>
  <c r="B18" i="50"/>
  <c r="A18" i="50"/>
  <c r="A61" i="50"/>
  <c r="B61" i="50"/>
  <c r="B81" i="50"/>
  <c r="A81" i="50"/>
  <c r="B74" i="50"/>
  <c r="A74" i="50"/>
  <c r="B6" i="50"/>
  <c r="A6" i="50"/>
  <c r="B83" i="50"/>
  <c r="A83" i="50"/>
  <c r="A84" i="50"/>
  <c r="B84" i="50"/>
  <c r="B129" i="50"/>
  <c r="A129" i="50"/>
  <c r="B72" i="50"/>
  <c r="A72" i="50"/>
  <c r="B73" i="50"/>
  <c r="A73" i="50"/>
  <c r="B106" i="50"/>
  <c r="A106" i="50"/>
  <c r="A116" i="50"/>
  <c r="B116" i="50"/>
  <c r="A117" i="50"/>
  <c r="B117" i="50"/>
  <c r="A68" i="50"/>
  <c r="B68" i="50"/>
  <c r="B91" i="50"/>
  <c r="A91" i="50"/>
  <c r="A24" i="50"/>
  <c r="B24" i="50"/>
  <c r="A59" i="50"/>
  <c r="B59" i="50"/>
  <c r="B23" i="50"/>
  <c r="A23" i="50"/>
  <c r="A119" i="50"/>
  <c r="B119" i="50"/>
  <c r="B28" i="50"/>
  <c r="A28" i="50"/>
  <c r="A67" i="50"/>
  <c r="B67" i="50"/>
  <c r="B105" i="50"/>
  <c r="A105" i="50"/>
  <c r="B121" i="50"/>
  <c r="A121" i="50"/>
  <c r="A110" i="50"/>
  <c r="B110" i="50"/>
  <c r="B66" i="50"/>
  <c r="A66" i="50"/>
  <c r="B56" i="50"/>
  <c r="A56" i="50"/>
  <c r="B92" i="50"/>
  <c r="A92" i="50"/>
  <c r="A85" i="50"/>
  <c r="B85" i="50"/>
  <c r="B5" i="50"/>
  <c r="A5" i="50"/>
  <c r="B120" i="50"/>
  <c r="A120" i="50"/>
  <c r="A62" i="50"/>
  <c r="B62" i="50"/>
  <c r="B15" i="50"/>
  <c r="A15" i="50"/>
  <c r="B71" i="50"/>
  <c r="A71" i="50"/>
  <c r="A93" i="50"/>
  <c r="B93" i="50"/>
  <c r="A31" i="50"/>
  <c r="B31" i="50"/>
  <c r="B98" i="50"/>
  <c r="A98" i="50"/>
  <c r="A32" i="50"/>
  <c r="B32" i="50"/>
  <c r="A7" i="50"/>
  <c r="B7" i="50"/>
  <c r="B25" i="50"/>
  <c r="A25" i="50"/>
  <c r="B90" i="50"/>
  <c r="A90" i="50"/>
  <c r="A17" i="50"/>
  <c r="B17" i="50"/>
  <c r="B104" i="50"/>
  <c r="A104" i="50"/>
  <c r="A103" i="50"/>
  <c r="B103" i="50"/>
  <c r="B4" i="50"/>
  <c r="A4" i="50"/>
  <c r="A44" i="50"/>
  <c r="B44" i="50"/>
  <c r="A37" i="50"/>
  <c r="B37" i="50"/>
  <c r="A14" i="50"/>
  <c r="B14" i="50"/>
  <c r="B40" i="50"/>
  <c r="A40" i="50"/>
  <c r="A79" i="50"/>
  <c r="B79" i="50"/>
  <c r="B80" i="50"/>
  <c r="A80" i="50"/>
  <c r="B122" i="50"/>
  <c r="A122" i="50"/>
  <c r="B94" i="50"/>
  <c r="A94" i="50"/>
  <c r="A86" i="50"/>
  <c r="B86" i="50"/>
  <c r="A3" i="50"/>
  <c r="B3" i="50"/>
  <c r="A16" i="50"/>
  <c r="B16" i="50"/>
  <c r="A42" i="50"/>
  <c r="B42" i="50"/>
  <c r="A109" i="50"/>
  <c r="B109" i="50"/>
  <c r="A26" i="50"/>
  <c r="B26" i="50"/>
  <c r="A60" i="50"/>
  <c r="B60" i="50"/>
  <c r="A97" i="50"/>
  <c r="B97" i="50"/>
  <c r="B82" i="50"/>
  <c r="A82" i="50"/>
  <c r="B57" i="50"/>
  <c r="A57" i="50"/>
  <c r="B130" i="50"/>
  <c r="A130" i="50"/>
  <c r="A12" i="50"/>
  <c r="B12" i="50"/>
  <c r="A36" i="50"/>
  <c r="B36" i="50"/>
  <c r="A87" i="50"/>
  <c r="B87" i="50"/>
  <c r="B45" i="50"/>
  <c r="A45" i="50"/>
  <c r="B54" i="50"/>
  <c r="A54" i="50"/>
  <c r="E55" i="109"/>
  <c r="E43" i="109"/>
  <c r="H46" i="109"/>
  <c r="P83" i="59"/>
  <c r="M89" i="59"/>
  <c r="BI13" i="49"/>
  <c r="H15" i="109"/>
  <c r="H62" i="109"/>
  <c r="BI15" i="49"/>
  <c r="M105" i="59"/>
  <c r="P114" i="59"/>
  <c r="BI9" i="49"/>
  <c r="E7" i="109"/>
  <c r="E11" i="109"/>
  <c r="P19" i="59"/>
  <c r="M25" i="59"/>
  <c r="BI11" i="49"/>
  <c r="BI17" i="49"/>
  <c r="H39" i="109"/>
  <c r="E19" i="109"/>
  <c r="P50" i="59"/>
  <c r="M41" i="59"/>
  <c r="BI7" i="49"/>
  <c r="S1" i="4"/>
  <c r="S1" i="117"/>
  <c r="AQ5" i="49" l="1"/>
  <c r="AJ8" i="49"/>
  <c r="E13" i="121" s="1"/>
  <c r="C4" i="123"/>
  <c r="H14" i="109"/>
  <c r="L11" i="109" s="1"/>
  <c r="E39" i="109"/>
  <c r="E27" i="109"/>
  <c r="AT8" i="49"/>
  <c r="E47" i="109"/>
  <c r="P20" i="121"/>
  <c r="AA6" i="49" s="1"/>
  <c r="H23" i="109"/>
  <c r="AT14" i="49" s="1"/>
  <c r="BK10" i="49"/>
  <c r="BK8" i="49"/>
  <c r="AT18" i="49"/>
  <c r="E12" i="121"/>
  <c r="AT16" i="49"/>
  <c r="E51" i="109"/>
  <c r="P21" i="121"/>
  <c r="AA5" i="49" s="1"/>
  <c r="E8" i="121"/>
  <c r="AT10" i="49"/>
  <c r="AL5" i="49"/>
  <c r="I14" i="121" s="1"/>
  <c r="A77" i="50"/>
  <c r="B77" i="50"/>
  <c r="B46" i="50"/>
  <c r="A46" i="50"/>
  <c r="A47" i="50"/>
  <c r="B47" i="50"/>
  <c r="A78" i="50"/>
  <c r="B78" i="50"/>
  <c r="A48" i="50"/>
  <c r="B48" i="50"/>
  <c r="A41" i="50"/>
  <c r="B41" i="50"/>
  <c r="B99" i="50"/>
  <c r="A99" i="50"/>
  <c r="B9" i="50"/>
  <c r="A9" i="50"/>
  <c r="A21" i="50"/>
  <c r="B21" i="50"/>
  <c r="B49" i="50"/>
  <c r="A49" i="50"/>
  <c r="B33" i="50"/>
  <c r="A33" i="50"/>
  <c r="B29" i="50"/>
  <c r="A29" i="50"/>
  <c r="B38" i="50"/>
  <c r="A38" i="50"/>
  <c r="A20" i="50"/>
  <c r="B20" i="50"/>
  <c r="B102" i="50"/>
  <c r="A102" i="50"/>
  <c r="A11" i="50"/>
  <c r="B11" i="50"/>
  <c r="A114" i="50"/>
  <c r="B114" i="50"/>
  <c r="A96" i="50"/>
  <c r="B96" i="50"/>
  <c r="A124" i="50"/>
  <c r="B124" i="50"/>
  <c r="B89" i="50"/>
  <c r="A89" i="50"/>
  <c r="B34" i="50"/>
  <c r="A34" i="50"/>
  <c r="A101" i="50"/>
  <c r="B101" i="50"/>
  <c r="A22" i="50"/>
  <c r="B22" i="50"/>
  <c r="A19" i="50"/>
  <c r="B19" i="50"/>
  <c r="A51" i="50"/>
  <c r="B51" i="50"/>
  <c r="A8" i="50"/>
  <c r="B8" i="50"/>
  <c r="A112" i="50"/>
  <c r="B112" i="50"/>
  <c r="A39" i="50"/>
  <c r="B39" i="50"/>
  <c r="A125" i="50"/>
  <c r="B125" i="50"/>
  <c r="A35" i="50"/>
  <c r="B35" i="50"/>
  <c r="B43" i="50"/>
  <c r="A43" i="50"/>
  <c r="B30" i="50"/>
  <c r="A30" i="50"/>
  <c r="A13" i="50"/>
  <c r="B13" i="50"/>
  <c r="B113" i="50"/>
  <c r="A113" i="50"/>
  <c r="A27" i="50"/>
  <c r="B27" i="50"/>
  <c r="A50" i="50"/>
  <c r="B50" i="50"/>
  <c r="A126" i="50"/>
  <c r="B126" i="50"/>
  <c r="A10" i="50"/>
  <c r="B10" i="50"/>
  <c r="A88" i="50"/>
  <c r="B88" i="50"/>
  <c r="A69" i="50"/>
  <c r="B69" i="50"/>
  <c r="B95" i="50"/>
  <c r="A95" i="50"/>
  <c r="B75" i="50"/>
  <c r="A75" i="50"/>
  <c r="A53" i="50"/>
  <c r="B53" i="50"/>
  <c r="B76" i="50"/>
  <c r="A76" i="50"/>
  <c r="A70" i="50"/>
  <c r="B70" i="50"/>
  <c r="A52" i="50"/>
  <c r="B52" i="50"/>
  <c r="A123" i="50"/>
  <c r="B123" i="50"/>
  <c r="B100" i="50"/>
  <c r="A100" i="50"/>
  <c r="A111" i="50"/>
  <c r="B111" i="50"/>
  <c r="BK7" i="49"/>
  <c r="AT11" i="49"/>
  <c r="I53" i="109"/>
  <c r="L58" i="109"/>
  <c r="AT9" i="49"/>
  <c r="D28" i="110" s="1"/>
  <c r="AC6" i="49"/>
  <c r="L43" i="109"/>
  <c r="I45" i="109"/>
  <c r="I21" i="109"/>
  <c r="L26" i="109"/>
  <c r="AT7" i="49"/>
  <c r="D12" i="110" s="1"/>
  <c r="AT15" i="49"/>
  <c r="BK9" i="49"/>
  <c r="AC5" i="49"/>
  <c r="AT17" i="49"/>
  <c r="R1" i="5"/>
  <c r="AT12" i="49" l="1"/>
  <c r="I13" i="109"/>
  <c r="D19" i="49"/>
  <c r="D33" i="49"/>
  <c r="D49" i="49"/>
  <c r="D22" i="49"/>
  <c r="D62" i="49"/>
  <c r="D40" i="49"/>
  <c r="D39" i="49"/>
  <c r="D15" i="49"/>
  <c r="D28" i="49"/>
  <c r="D47" i="49"/>
  <c r="D48" i="49"/>
  <c r="D38" i="49"/>
  <c r="D53" i="49"/>
  <c r="D32" i="49"/>
  <c r="D51" i="49"/>
  <c r="D23" i="49"/>
  <c r="D56" i="49"/>
  <c r="D64" i="49"/>
  <c r="D59" i="49"/>
  <c r="D45" i="49"/>
  <c r="D37" i="49"/>
  <c r="D41" i="49"/>
  <c r="D14" i="49"/>
  <c r="D55" i="49"/>
  <c r="D52" i="49"/>
  <c r="D31" i="49"/>
  <c r="D60" i="49"/>
  <c r="D16" i="49"/>
  <c r="D9" i="49"/>
  <c r="D63" i="49"/>
  <c r="D29" i="49"/>
  <c r="D46" i="49"/>
  <c r="D8" i="49"/>
  <c r="D26" i="49"/>
  <c r="D11" i="49"/>
  <c r="D34" i="49"/>
  <c r="D21" i="49"/>
  <c r="D42" i="49"/>
  <c r="D36" i="49"/>
  <c r="D65" i="49"/>
  <c r="D25" i="49"/>
  <c r="D17" i="49"/>
  <c r="D24" i="49"/>
  <c r="D12" i="49"/>
  <c r="D27" i="49"/>
  <c r="D61" i="49"/>
  <c r="D54" i="49"/>
  <c r="D20" i="49"/>
  <c r="D18" i="49"/>
  <c r="D10" i="49"/>
  <c r="D13" i="49"/>
  <c r="D30" i="49"/>
  <c r="D50" i="49"/>
  <c r="D44" i="49"/>
  <c r="D66" i="49"/>
  <c r="D58" i="49"/>
  <c r="D7" i="49"/>
  <c r="D57" i="49"/>
  <c r="D35" i="49"/>
  <c r="D43" i="49"/>
  <c r="D32" i="110"/>
  <c r="D16" i="110"/>
  <c r="AT13" i="49"/>
  <c r="D24" i="110" s="1"/>
  <c r="D8" i="110"/>
  <c r="AV8" i="49"/>
  <c r="D5" i="49"/>
  <c r="B5" i="49" s="1"/>
  <c r="D65" i="59" s="1"/>
  <c r="H63" i="59" s="1"/>
  <c r="D25" i="110"/>
  <c r="E23" i="110" s="1"/>
  <c r="D6" i="49"/>
  <c r="B6" i="49" s="1"/>
  <c r="D68" i="59" s="1"/>
  <c r="AV10" i="49"/>
  <c r="I7" i="121"/>
  <c r="X6" i="49" s="1"/>
  <c r="D29" i="110"/>
  <c r="H30" i="110" s="1"/>
  <c r="D21" i="110"/>
  <c r="D9" i="110"/>
  <c r="D13" i="110"/>
  <c r="E11" i="110" s="1"/>
  <c r="D5" i="110"/>
  <c r="D3" i="49"/>
  <c r="B3" i="49" s="1"/>
  <c r="D4" i="59" s="1"/>
  <c r="D4" i="49"/>
  <c r="B4" i="49" s="1"/>
  <c r="D129" i="59" s="1"/>
  <c r="AV7" i="49"/>
  <c r="AV9" i="49"/>
  <c r="E7" i="110"/>
  <c r="H14" i="110" l="1"/>
  <c r="H7" i="110"/>
  <c r="D5" i="56"/>
  <c r="D13" i="56"/>
  <c r="H23" i="110"/>
  <c r="D16" i="56"/>
  <c r="AI10" i="49"/>
  <c r="E63" i="59"/>
  <c r="E27" i="110"/>
  <c r="D8" i="56"/>
  <c r="X5" i="49"/>
  <c r="H70" i="59"/>
  <c r="BG6" i="49" s="1"/>
  <c r="E67" i="59"/>
  <c r="G87" i="75"/>
  <c r="L59" i="59"/>
  <c r="BG5" i="49"/>
  <c r="I61" i="59"/>
  <c r="AI8" i="49"/>
  <c r="G25" i="75"/>
  <c r="G68" i="75"/>
  <c r="G145" i="75"/>
  <c r="G56" i="75"/>
  <c r="G26" i="75"/>
  <c r="G144" i="75"/>
  <c r="G134" i="75"/>
  <c r="G64" i="75"/>
  <c r="G79" i="75"/>
  <c r="G163" i="75"/>
  <c r="G150" i="75"/>
  <c r="G109" i="75"/>
  <c r="G151" i="75"/>
  <c r="G153" i="75"/>
  <c r="E3" i="59"/>
  <c r="G83" i="75"/>
  <c r="G92" i="75"/>
  <c r="G22" i="75"/>
  <c r="G73" i="75"/>
  <c r="G12" i="75"/>
  <c r="G89" i="75"/>
  <c r="G147" i="75"/>
  <c r="G139" i="75"/>
  <c r="G93" i="75"/>
  <c r="G55" i="75"/>
  <c r="G91" i="75"/>
  <c r="G69" i="75"/>
  <c r="G104" i="75"/>
  <c r="G38" i="75"/>
  <c r="G117" i="75"/>
  <c r="G162" i="75"/>
  <c r="G111" i="75"/>
  <c r="G53" i="75"/>
  <c r="G126" i="75"/>
  <c r="G24" i="75"/>
  <c r="G36" i="75"/>
  <c r="G7" i="75"/>
  <c r="G17" i="75"/>
  <c r="G192" i="75"/>
  <c r="G118" i="75"/>
  <c r="G30" i="75"/>
  <c r="G27" i="75"/>
  <c r="G82" i="75"/>
  <c r="G28" i="75"/>
  <c r="G103" i="75"/>
  <c r="G159" i="75"/>
  <c r="H6" i="59"/>
  <c r="I5" i="59" s="1"/>
  <c r="G168" i="75"/>
  <c r="G141" i="75"/>
  <c r="G169" i="75"/>
  <c r="G193" i="75"/>
  <c r="G66" i="75"/>
  <c r="G52" i="75"/>
  <c r="G5" i="75"/>
  <c r="G107" i="75"/>
  <c r="G51" i="75"/>
  <c r="G35" i="75"/>
  <c r="G179" i="75"/>
  <c r="G77" i="75"/>
  <c r="G74" i="75"/>
  <c r="G85" i="75"/>
  <c r="G3" i="75"/>
  <c r="G29" i="75"/>
  <c r="G81" i="75"/>
  <c r="G178" i="75"/>
  <c r="G70" i="75"/>
  <c r="G41" i="75"/>
  <c r="G167" i="75"/>
  <c r="G189" i="75"/>
  <c r="G9" i="75"/>
  <c r="G158" i="75"/>
  <c r="G140" i="75"/>
  <c r="G6" i="75"/>
  <c r="G86" i="75"/>
  <c r="G148" i="75"/>
  <c r="G164" i="75"/>
  <c r="G114" i="75"/>
  <c r="G105" i="75"/>
  <c r="G61" i="75"/>
  <c r="G47" i="75"/>
  <c r="G45" i="75"/>
  <c r="G108" i="75"/>
  <c r="G4" i="75"/>
  <c r="G37" i="75"/>
  <c r="G94" i="75"/>
  <c r="G42" i="75"/>
  <c r="G67" i="75"/>
  <c r="G102" i="75"/>
  <c r="G181" i="75"/>
  <c r="G161" i="75"/>
  <c r="G119" i="75"/>
  <c r="G137" i="75"/>
  <c r="G155" i="75"/>
  <c r="G186" i="75"/>
  <c r="G14" i="75"/>
  <c r="G188" i="75"/>
  <c r="G125" i="75"/>
  <c r="G59" i="75"/>
  <c r="G135" i="75"/>
  <c r="G62" i="75"/>
  <c r="G174" i="75"/>
  <c r="G57" i="75"/>
  <c r="G194" i="75"/>
  <c r="G124" i="75"/>
  <c r="G120" i="75"/>
  <c r="G96" i="75"/>
  <c r="G72" i="75"/>
  <c r="G63" i="75"/>
  <c r="G121" i="75"/>
  <c r="G88" i="75"/>
  <c r="G8" i="75"/>
  <c r="G132" i="75"/>
  <c r="G90" i="75"/>
  <c r="G146" i="75"/>
  <c r="G138" i="75"/>
  <c r="G48" i="75"/>
  <c r="G11" i="75"/>
  <c r="G176" i="75"/>
  <c r="G78" i="75"/>
  <c r="G84" i="75"/>
  <c r="G95" i="75"/>
  <c r="G191" i="75"/>
  <c r="G60" i="75"/>
  <c r="H127" i="59"/>
  <c r="E127" i="59"/>
  <c r="G50" i="75"/>
  <c r="G65" i="75"/>
  <c r="G127" i="75"/>
  <c r="G113" i="75"/>
  <c r="G19" i="75"/>
  <c r="G149" i="75"/>
  <c r="G190" i="75"/>
  <c r="G152" i="75"/>
  <c r="G98" i="75"/>
  <c r="G23" i="75"/>
  <c r="G101" i="75"/>
  <c r="G71" i="75"/>
  <c r="G165" i="75"/>
  <c r="G32" i="75"/>
  <c r="G156" i="75"/>
  <c r="G157" i="75"/>
  <c r="G130" i="75"/>
  <c r="G15" i="75"/>
  <c r="G99" i="75"/>
  <c r="G46" i="75"/>
  <c r="G21" i="75"/>
  <c r="G33" i="75"/>
  <c r="G16" i="75"/>
  <c r="G184" i="75"/>
  <c r="G58" i="75"/>
  <c r="G175" i="75"/>
  <c r="G43" i="75"/>
  <c r="G154" i="75"/>
  <c r="G115" i="75"/>
  <c r="G131" i="75"/>
  <c r="G142" i="75"/>
  <c r="G44" i="75"/>
  <c r="G143" i="75"/>
  <c r="G129" i="75"/>
  <c r="G180" i="75"/>
  <c r="G100" i="75"/>
  <c r="G133" i="75"/>
  <c r="G31" i="75"/>
  <c r="G20" i="75"/>
  <c r="G170" i="75"/>
  <c r="G76" i="75"/>
  <c r="G182" i="75"/>
  <c r="G123" i="75"/>
  <c r="G171" i="75"/>
  <c r="G128" i="75"/>
  <c r="G172" i="75"/>
  <c r="G54" i="75"/>
  <c r="G34" i="75"/>
  <c r="G187" i="75"/>
  <c r="G173" i="75"/>
  <c r="G80" i="75"/>
  <c r="G40" i="75"/>
  <c r="G112" i="75"/>
  <c r="G122" i="75"/>
  <c r="G39" i="75"/>
  <c r="G97" i="75"/>
  <c r="G106" i="75"/>
  <c r="G185" i="75"/>
  <c r="G177" i="75"/>
  <c r="G166" i="75"/>
  <c r="G10" i="75"/>
  <c r="G183" i="75"/>
  <c r="G160" i="75"/>
  <c r="G49" i="75"/>
  <c r="G116" i="75"/>
  <c r="G110" i="75"/>
  <c r="G136" i="75"/>
  <c r="G75" i="75"/>
  <c r="G18" i="75"/>
  <c r="G13" i="75"/>
  <c r="AI9" i="49"/>
  <c r="AI7" i="49"/>
  <c r="D8" i="121" l="1"/>
  <c r="D16" i="121"/>
  <c r="D33" i="109"/>
  <c r="E31" i="109" s="1"/>
  <c r="P51" i="59"/>
  <c r="M57" i="59"/>
  <c r="BI5" i="49"/>
  <c r="D13" i="121"/>
  <c r="L74" i="59"/>
  <c r="I69" i="59"/>
  <c r="D36" i="109"/>
  <c r="D5" i="121"/>
  <c r="BG3" i="49"/>
  <c r="D4" i="109" s="1"/>
  <c r="E3" i="109" s="1"/>
  <c r="L10" i="59"/>
  <c r="M9" i="59" s="1"/>
  <c r="BG4" i="49"/>
  <c r="D65" i="109" s="1"/>
  <c r="L123" i="59"/>
  <c r="I125" i="59"/>
  <c r="H7" i="75" l="1"/>
  <c r="H6" i="109"/>
  <c r="L10" i="109" s="1"/>
  <c r="H31" i="109"/>
  <c r="L27" i="109" s="1"/>
  <c r="H146" i="75"/>
  <c r="H94" i="75"/>
  <c r="BI3" i="49"/>
  <c r="H21" i="75"/>
  <c r="P18" i="59"/>
  <c r="Q17" i="59" s="1"/>
  <c r="H105" i="75"/>
  <c r="H31" i="75"/>
  <c r="H129" i="75"/>
  <c r="H19" i="75"/>
  <c r="H45" i="75"/>
  <c r="H63" i="75"/>
  <c r="H65" i="75"/>
  <c r="H164" i="75"/>
  <c r="H87" i="75"/>
  <c r="H86" i="75"/>
  <c r="H22" i="75"/>
  <c r="H52" i="75"/>
  <c r="H189" i="75"/>
  <c r="H102" i="75"/>
  <c r="H4" i="75"/>
  <c r="H95" i="75"/>
  <c r="H169" i="75"/>
  <c r="M73" i="59"/>
  <c r="P82" i="59"/>
  <c r="T35" i="59"/>
  <c r="BK5" i="49"/>
  <c r="Q49" i="59"/>
  <c r="H150" i="75"/>
  <c r="H59" i="75"/>
  <c r="H99" i="75"/>
  <c r="H175" i="75"/>
  <c r="H91" i="75"/>
  <c r="H104" i="75"/>
  <c r="H123" i="75"/>
  <c r="H83" i="75"/>
  <c r="H92" i="75"/>
  <c r="H194" i="75"/>
  <c r="H168" i="75"/>
  <c r="BI6" i="49"/>
  <c r="H38" i="109"/>
  <c r="AT6" i="49" s="1"/>
  <c r="E35" i="109"/>
  <c r="H54" i="75"/>
  <c r="H190" i="75"/>
  <c r="H160" i="75"/>
  <c r="H43" i="75"/>
  <c r="H193" i="75"/>
  <c r="H142" i="75"/>
  <c r="H100" i="75"/>
  <c r="H111" i="75"/>
  <c r="H191" i="75"/>
  <c r="H188" i="75"/>
  <c r="H157" i="75"/>
  <c r="H51" i="75"/>
  <c r="H48" i="75"/>
  <c r="H179" i="75"/>
  <c r="H23" i="75"/>
  <c r="H147" i="75"/>
  <c r="H77" i="75"/>
  <c r="H14" i="75"/>
  <c r="H185" i="75"/>
  <c r="H183" i="75"/>
  <c r="H110" i="75"/>
  <c r="H134" i="75"/>
  <c r="H9" i="75"/>
  <c r="H130" i="75"/>
  <c r="H80" i="75"/>
  <c r="H58" i="75"/>
  <c r="H3" i="75"/>
  <c r="H79" i="75"/>
  <c r="H159" i="75"/>
  <c r="H73" i="75"/>
  <c r="H177" i="75"/>
  <c r="H20" i="75"/>
  <c r="H78" i="75"/>
  <c r="H152" i="75"/>
  <c r="H33" i="75"/>
  <c r="H156" i="75"/>
  <c r="H74" i="75"/>
  <c r="H69" i="75"/>
  <c r="H64" i="75"/>
  <c r="H184" i="75"/>
  <c r="H128" i="75"/>
  <c r="H170" i="75"/>
  <c r="H75" i="75"/>
  <c r="H70" i="75"/>
  <c r="H173" i="75"/>
  <c r="H135" i="75"/>
  <c r="H131" i="75"/>
  <c r="H176" i="75"/>
  <c r="H81" i="75"/>
  <c r="H17" i="75"/>
  <c r="H66" i="75"/>
  <c r="H138" i="75"/>
  <c r="H15" i="75"/>
  <c r="H93" i="75"/>
  <c r="H103" i="75"/>
  <c r="H125" i="75"/>
  <c r="H62" i="75"/>
  <c r="H106" i="75"/>
  <c r="H161" i="75"/>
  <c r="H127" i="75"/>
  <c r="H88" i="75"/>
  <c r="H109" i="75"/>
  <c r="H178" i="75"/>
  <c r="H139" i="75"/>
  <c r="E63" i="109"/>
  <c r="H63" i="109"/>
  <c r="H24" i="75"/>
  <c r="H36" i="75"/>
  <c r="H42" i="75"/>
  <c r="H5" i="75"/>
  <c r="H72" i="75"/>
  <c r="H96" i="75"/>
  <c r="H18" i="75"/>
  <c r="H46" i="75"/>
  <c r="H41" i="75"/>
  <c r="H182" i="75"/>
  <c r="H76" i="75"/>
  <c r="H90" i="75"/>
  <c r="H12" i="75"/>
  <c r="H82" i="75"/>
  <c r="H16" i="75"/>
  <c r="H120" i="75"/>
  <c r="H84" i="75"/>
  <c r="H49" i="75"/>
  <c r="H155" i="75"/>
  <c r="H50" i="75"/>
  <c r="H35" i="75"/>
  <c r="H172" i="75"/>
  <c r="H136" i="75"/>
  <c r="H28" i="75"/>
  <c r="H56" i="75"/>
  <c r="H187" i="75"/>
  <c r="H143" i="75"/>
  <c r="H126" i="75"/>
  <c r="H174" i="75"/>
  <c r="H115" i="75"/>
  <c r="H144" i="75"/>
  <c r="H40" i="75"/>
  <c r="H151" i="75"/>
  <c r="H124" i="75"/>
  <c r="H118" i="75"/>
  <c r="H149" i="75"/>
  <c r="H29" i="75"/>
  <c r="H32" i="75"/>
  <c r="H166" i="75"/>
  <c r="H148" i="75"/>
  <c r="H117" i="75"/>
  <c r="H116" i="75"/>
  <c r="H67" i="75"/>
  <c r="H119" i="75"/>
  <c r="H186" i="75"/>
  <c r="H11" i="75"/>
  <c r="H192" i="75"/>
  <c r="H158" i="75"/>
  <c r="H121" i="75"/>
  <c r="H113" i="75"/>
  <c r="H165" i="75"/>
  <c r="H34" i="75"/>
  <c r="H112" i="75"/>
  <c r="H39" i="75"/>
  <c r="H26" i="75"/>
  <c r="H85" i="75"/>
  <c r="H10" i="75"/>
  <c r="H44" i="75"/>
  <c r="H181" i="75"/>
  <c r="H167" i="75"/>
  <c r="H132" i="75"/>
  <c r="H68" i="75"/>
  <c r="H141" i="75"/>
  <c r="H60" i="75"/>
  <c r="H6" i="75"/>
  <c r="H61" i="75"/>
  <c r="H13" i="75"/>
  <c r="H162" i="75"/>
  <c r="H133" i="75"/>
  <c r="H27" i="75"/>
  <c r="H30" i="75"/>
  <c r="H153" i="75"/>
  <c r="H180" i="75"/>
  <c r="H101" i="75"/>
  <c r="H57" i="75"/>
  <c r="H8" i="75"/>
  <c r="H114" i="75"/>
  <c r="H55" i="75"/>
  <c r="H145" i="75"/>
  <c r="H154" i="75"/>
  <c r="H171" i="75"/>
  <c r="H47" i="75"/>
  <c r="H97" i="75"/>
  <c r="H107" i="75"/>
  <c r="H25" i="75"/>
  <c r="H137" i="75"/>
  <c r="H89" i="75"/>
  <c r="H71" i="75"/>
  <c r="H53" i="75"/>
  <c r="H140" i="75"/>
  <c r="H108" i="75"/>
  <c r="H122" i="75"/>
  <c r="H163" i="75"/>
  <c r="H37" i="75"/>
  <c r="H38" i="75"/>
  <c r="H98" i="75"/>
  <c r="BI4" i="49"/>
  <c r="P115" i="59"/>
  <c r="M121" i="59"/>
  <c r="I29" i="109" l="1"/>
  <c r="AT3" i="49"/>
  <c r="D4" i="110" s="1"/>
  <c r="D4" i="56" s="1"/>
  <c r="AT5" i="49"/>
  <c r="D17" i="110" s="1"/>
  <c r="D9" i="56" s="1"/>
  <c r="I5" i="109"/>
  <c r="T34" i="59"/>
  <c r="U33" i="59" s="1"/>
  <c r="BK3" i="49"/>
  <c r="P19" i="109"/>
  <c r="M25" i="109"/>
  <c r="AV5" i="49"/>
  <c r="T98" i="59"/>
  <c r="BM6" i="49" s="1"/>
  <c r="Q81" i="59"/>
  <c r="D20" i="110"/>
  <c r="BM5" i="49"/>
  <c r="L42" i="109"/>
  <c r="I37" i="109"/>
  <c r="BK6" i="49"/>
  <c r="AT4" i="49"/>
  <c r="D33" i="110" s="1"/>
  <c r="L59" i="109"/>
  <c r="I61" i="109"/>
  <c r="M9" i="109"/>
  <c r="AV3" i="49"/>
  <c r="P18" i="109"/>
  <c r="BK4" i="49"/>
  <c r="Q113" i="59"/>
  <c r="T99" i="59"/>
  <c r="H6" i="110" l="1"/>
  <c r="L10" i="110" s="1"/>
  <c r="E3" i="110"/>
  <c r="X106" i="59"/>
  <c r="X66" i="59"/>
  <c r="BO3" i="49" s="1"/>
  <c r="BM3" i="49"/>
  <c r="I22" i="75"/>
  <c r="I44" i="75"/>
  <c r="I3" i="75"/>
  <c r="I120" i="75"/>
  <c r="H15" i="110"/>
  <c r="L11" i="110" s="1"/>
  <c r="I6" i="75"/>
  <c r="I26" i="75"/>
  <c r="I174" i="75"/>
  <c r="I90" i="75"/>
  <c r="E15" i="110"/>
  <c r="I95" i="75"/>
  <c r="I172" i="75"/>
  <c r="I115" i="75"/>
  <c r="I186" i="75"/>
  <c r="I128" i="75"/>
  <c r="I130" i="75"/>
  <c r="I63" i="75"/>
  <c r="I151" i="75"/>
  <c r="I5" i="75"/>
  <c r="I165" i="75"/>
  <c r="I159" i="75"/>
  <c r="I139" i="75"/>
  <c r="I104" i="75"/>
  <c r="I132" i="75"/>
  <c r="I192" i="75"/>
  <c r="I45" i="75"/>
  <c r="I145" i="75"/>
  <c r="E7" i="56"/>
  <c r="H7" i="56"/>
  <c r="H23" i="56"/>
  <c r="I94" i="75"/>
  <c r="I89" i="75"/>
  <c r="I33" i="75"/>
  <c r="I34" i="75"/>
  <c r="I177" i="75"/>
  <c r="I48" i="75"/>
  <c r="I17" i="75"/>
  <c r="I127" i="75"/>
  <c r="I73" i="75"/>
  <c r="I42" i="75"/>
  <c r="I175" i="75"/>
  <c r="I157" i="75"/>
  <c r="H22" i="110"/>
  <c r="D12" i="56"/>
  <c r="E19" i="110"/>
  <c r="AX5" i="49"/>
  <c r="I125" i="75"/>
  <c r="I154" i="75"/>
  <c r="I77" i="75"/>
  <c r="I20" i="75"/>
  <c r="I87" i="75"/>
  <c r="I39" i="75"/>
  <c r="I111" i="75"/>
  <c r="I51" i="75"/>
  <c r="I168" i="75"/>
  <c r="I91" i="75"/>
  <c r="M41" i="109"/>
  <c r="P50" i="109"/>
  <c r="AX6" i="49" s="1"/>
  <c r="AV6" i="49"/>
  <c r="D17" i="56"/>
  <c r="H31" i="110"/>
  <c r="E31" i="110"/>
  <c r="I163" i="75"/>
  <c r="I29" i="75"/>
  <c r="I106" i="75"/>
  <c r="I25" i="75"/>
  <c r="I24" i="75"/>
  <c r="I189" i="75"/>
  <c r="I148" i="75"/>
  <c r="I98" i="75"/>
  <c r="I179" i="75"/>
  <c r="I71" i="75"/>
  <c r="I14" i="75"/>
  <c r="I23" i="75"/>
  <c r="I152" i="75"/>
  <c r="I138" i="75"/>
  <c r="I134" i="75"/>
  <c r="I30" i="75"/>
  <c r="I8" i="75"/>
  <c r="I55" i="75"/>
  <c r="I102" i="75"/>
  <c r="I188" i="75"/>
  <c r="I86" i="75"/>
  <c r="I194" i="75"/>
  <c r="I161" i="75"/>
  <c r="I38" i="75"/>
  <c r="I18" i="75"/>
  <c r="I54" i="75"/>
  <c r="I123" i="75"/>
  <c r="I101" i="75"/>
  <c r="I107" i="75"/>
  <c r="I190" i="75"/>
  <c r="I137" i="75"/>
  <c r="I27" i="75"/>
  <c r="I193" i="75"/>
  <c r="I57" i="75"/>
  <c r="I56" i="75"/>
  <c r="I97" i="75"/>
  <c r="I131" i="75"/>
  <c r="I83" i="75"/>
  <c r="I21" i="75"/>
  <c r="I149" i="75"/>
  <c r="I81" i="75"/>
  <c r="I117" i="75"/>
  <c r="I59" i="75"/>
  <c r="I160" i="75"/>
  <c r="I7" i="75"/>
  <c r="I72" i="75"/>
  <c r="I166" i="75"/>
  <c r="I41" i="75"/>
  <c r="I46" i="75"/>
  <c r="I9" i="75"/>
  <c r="I92" i="75"/>
  <c r="I141" i="75"/>
  <c r="I143" i="75"/>
  <c r="I142" i="75"/>
  <c r="I118" i="75"/>
  <c r="I80" i="75"/>
  <c r="I135" i="75"/>
  <c r="I84" i="75"/>
  <c r="I113" i="75"/>
  <c r="I108" i="75"/>
  <c r="I65" i="75"/>
  <c r="I171" i="75"/>
  <c r="I66" i="75"/>
  <c r="I35" i="75"/>
  <c r="I119" i="75"/>
  <c r="I75" i="75"/>
  <c r="I67" i="75"/>
  <c r="I62" i="75"/>
  <c r="I181" i="75"/>
  <c r="I153" i="75"/>
  <c r="I82" i="75"/>
  <c r="I31" i="75"/>
  <c r="I69" i="75"/>
  <c r="I144" i="75"/>
  <c r="AV4" i="49"/>
  <c r="M57" i="109"/>
  <c r="P51" i="109"/>
  <c r="E3" i="56"/>
  <c r="H6" i="56"/>
  <c r="H22" i="56"/>
  <c r="AI3" i="49"/>
  <c r="D4" i="121" s="1"/>
  <c r="I191" i="75"/>
  <c r="I140" i="75"/>
  <c r="I129" i="75"/>
  <c r="I19" i="75"/>
  <c r="I76" i="75"/>
  <c r="I36" i="75"/>
  <c r="I180" i="75"/>
  <c r="I184" i="75"/>
  <c r="I60" i="75"/>
  <c r="I93" i="75"/>
  <c r="I114" i="75"/>
  <c r="I52" i="75"/>
  <c r="I176" i="75"/>
  <c r="I40" i="75"/>
  <c r="I150" i="75"/>
  <c r="I49" i="75"/>
  <c r="I37" i="75"/>
  <c r="I47" i="75"/>
  <c r="I28" i="75"/>
  <c r="I32" i="75"/>
  <c r="I96" i="75"/>
  <c r="I116" i="75"/>
  <c r="I50" i="75"/>
  <c r="AX3" i="49"/>
  <c r="T34" i="109"/>
  <c r="Q17" i="109"/>
  <c r="T56" i="109"/>
  <c r="I124" i="75"/>
  <c r="I15" i="75"/>
  <c r="I156" i="75"/>
  <c r="I74" i="75"/>
  <c r="I122" i="75"/>
  <c r="I178" i="75"/>
  <c r="I173" i="75"/>
  <c r="I79" i="75"/>
  <c r="I155" i="75"/>
  <c r="I99" i="75"/>
  <c r="I10" i="75"/>
  <c r="I103" i="75"/>
  <c r="I185" i="75"/>
  <c r="I16" i="75"/>
  <c r="I147" i="75"/>
  <c r="I126" i="75"/>
  <c r="I162" i="75"/>
  <c r="I11" i="75"/>
  <c r="I164" i="75"/>
  <c r="I158" i="75"/>
  <c r="I182" i="75"/>
  <c r="I70" i="75"/>
  <c r="I109" i="75"/>
  <c r="I105" i="75"/>
  <c r="I169" i="75"/>
  <c r="I64" i="75"/>
  <c r="I68" i="75"/>
  <c r="I58" i="75"/>
  <c r="I78" i="75"/>
  <c r="I133" i="75"/>
  <c r="I12" i="75"/>
  <c r="I100" i="75"/>
  <c r="I53" i="75"/>
  <c r="I170" i="75"/>
  <c r="I88" i="75"/>
  <c r="I43" i="75"/>
  <c r="I167" i="75"/>
  <c r="I112" i="75"/>
  <c r="I4" i="75"/>
  <c r="I183" i="75"/>
  <c r="I187" i="75"/>
  <c r="I13" i="75"/>
  <c r="I61" i="75"/>
  <c r="I146" i="75"/>
  <c r="I110" i="75"/>
  <c r="I136" i="75"/>
  <c r="I85" i="75"/>
  <c r="I121" i="75"/>
  <c r="BM4" i="49"/>
  <c r="X107" i="59"/>
  <c r="BO5" i="49" s="1"/>
  <c r="X67" i="59"/>
  <c r="BO4" i="49" s="1"/>
  <c r="U97" i="59"/>
  <c r="I5" i="110" l="1"/>
  <c r="AI5" i="49"/>
  <c r="I13" i="110"/>
  <c r="L26" i="110"/>
  <c r="AK6" i="49" s="1"/>
  <c r="I21" i="110"/>
  <c r="BO6" i="49"/>
  <c r="AK5" i="49"/>
  <c r="AI6" i="49"/>
  <c r="H30" i="56"/>
  <c r="E11" i="56"/>
  <c r="H14" i="56"/>
  <c r="I5" i="56"/>
  <c r="L10" i="56"/>
  <c r="L18" i="56"/>
  <c r="AI4" i="49"/>
  <c r="D17" i="121" s="1"/>
  <c r="I29" i="110"/>
  <c r="L27" i="110"/>
  <c r="H6" i="121"/>
  <c r="E3" i="121"/>
  <c r="D4" i="55"/>
  <c r="Y65" i="59"/>
  <c r="H31" i="56"/>
  <c r="H15" i="56"/>
  <c r="E15" i="56"/>
  <c r="AZ3" i="49"/>
  <c r="M9" i="110"/>
  <c r="P32" i="110"/>
  <c r="AK3" i="49"/>
  <c r="P18" i="110"/>
  <c r="Y105" i="59"/>
  <c r="AX4" i="49"/>
  <c r="T57" i="109"/>
  <c r="U55" i="109" s="1"/>
  <c r="Q49" i="109"/>
  <c r="T35" i="109"/>
  <c r="AZ4" i="49" s="1"/>
  <c r="L34" i="56"/>
  <c r="I21" i="56"/>
  <c r="L26" i="56"/>
  <c r="D9" i="121" l="1"/>
  <c r="D5" i="55" s="1"/>
  <c r="H12" i="55" s="1"/>
  <c r="AZ6" i="49"/>
  <c r="D12" i="121"/>
  <c r="AK4" i="49"/>
  <c r="M25" i="110"/>
  <c r="P33" i="110"/>
  <c r="AM5" i="49" s="1"/>
  <c r="P19" i="110"/>
  <c r="AM4" i="49" s="1"/>
  <c r="AM3" i="49"/>
  <c r="U33" i="109"/>
  <c r="L27" i="56"/>
  <c r="M25" i="56" s="1"/>
  <c r="I29" i="56"/>
  <c r="L35" i="56"/>
  <c r="M33" i="56" s="1"/>
  <c r="W3" i="49"/>
  <c r="D4" i="120" s="1"/>
  <c r="X57" i="109"/>
  <c r="AZ5" i="49"/>
  <c r="L11" i="56"/>
  <c r="M9" i="56" s="1"/>
  <c r="L19" i="56"/>
  <c r="M17" i="56" s="1"/>
  <c r="I13" i="56"/>
  <c r="H15" i="121"/>
  <c r="E15" i="121"/>
  <c r="D9" i="55"/>
  <c r="J86" i="75" l="1"/>
  <c r="J8" i="75"/>
  <c r="J85" i="75"/>
  <c r="J54" i="75"/>
  <c r="E7" i="121"/>
  <c r="J12" i="75"/>
  <c r="J19" i="75"/>
  <c r="J69" i="75"/>
  <c r="J82" i="75"/>
  <c r="J105" i="75"/>
  <c r="J190" i="75"/>
  <c r="J160" i="75"/>
  <c r="J20" i="75"/>
  <c r="J164" i="75"/>
  <c r="J172" i="75"/>
  <c r="J126" i="75"/>
  <c r="J60" i="75"/>
  <c r="J158" i="75"/>
  <c r="J178" i="75"/>
  <c r="J123" i="75"/>
  <c r="J107" i="75"/>
  <c r="J138" i="75"/>
  <c r="H7" i="121"/>
  <c r="L10" i="121" s="1"/>
  <c r="Y3" i="49" s="1"/>
  <c r="J45" i="75"/>
  <c r="J191" i="75"/>
  <c r="J25" i="75"/>
  <c r="J106" i="75"/>
  <c r="J79" i="75"/>
  <c r="J171" i="75"/>
  <c r="J120" i="75"/>
  <c r="J134" i="75"/>
  <c r="J122" i="75"/>
  <c r="J51" i="75"/>
  <c r="J88" i="75"/>
  <c r="J103" i="75"/>
  <c r="J113" i="75"/>
  <c r="J156" i="75"/>
  <c r="J4" i="75"/>
  <c r="J87" i="75"/>
  <c r="J17" i="75"/>
  <c r="J50" i="75"/>
  <c r="J52" i="75"/>
  <c r="J179" i="75"/>
  <c r="J115" i="75"/>
  <c r="J95" i="75"/>
  <c r="J136" i="75"/>
  <c r="J146" i="75"/>
  <c r="J192" i="75"/>
  <c r="J34" i="75"/>
  <c r="J101" i="75"/>
  <c r="J77" i="75"/>
  <c r="J53" i="75"/>
  <c r="J166" i="75"/>
  <c r="J142" i="75"/>
  <c r="J74" i="75"/>
  <c r="J153" i="75"/>
  <c r="J108" i="75"/>
  <c r="J170" i="75"/>
  <c r="J89" i="75"/>
  <c r="J23" i="75"/>
  <c r="J141" i="75"/>
  <c r="J40" i="75"/>
  <c r="J194" i="75"/>
  <c r="J24" i="75"/>
  <c r="J47" i="75"/>
  <c r="J163" i="75"/>
  <c r="J97" i="75"/>
  <c r="J90" i="75"/>
  <c r="J104" i="75"/>
  <c r="J96" i="75"/>
  <c r="J18" i="75"/>
  <c r="J109" i="75"/>
  <c r="J152" i="75"/>
  <c r="J174" i="75"/>
  <c r="J93" i="75"/>
  <c r="J154" i="75"/>
  <c r="J73" i="75"/>
  <c r="J61" i="75"/>
  <c r="J124" i="75"/>
  <c r="J161" i="75"/>
  <c r="J15" i="75"/>
  <c r="J127" i="75"/>
  <c r="J41" i="75"/>
  <c r="J21" i="75"/>
  <c r="J169" i="75"/>
  <c r="J99" i="75"/>
  <c r="J188" i="75"/>
  <c r="J57" i="75"/>
  <c r="J92" i="75"/>
  <c r="J55" i="75"/>
  <c r="J49" i="75"/>
  <c r="J32" i="75"/>
  <c r="J180" i="75"/>
  <c r="J149" i="75"/>
  <c r="J66" i="75"/>
  <c r="AM6" i="49"/>
  <c r="J58" i="75"/>
  <c r="E3" i="55"/>
  <c r="H6" i="55"/>
  <c r="J116" i="75"/>
  <c r="J39" i="75"/>
  <c r="J175" i="75"/>
  <c r="J13" i="75"/>
  <c r="J31" i="75"/>
  <c r="J11" i="75"/>
  <c r="J28" i="75"/>
  <c r="J128" i="75"/>
  <c r="J43" i="75"/>
  <c r="J59" i="75"/>
  <c r="J102" i="75"/>
  <c r="J72" i="75"/>
  <c r="J183" i="75"/>
  <c r="J30" i="75"/>
  <c r="J7" i="75"/>
  <c r="J145" i="75"/>
  <c r="J181" i="75"/>
  <c r="J46" i="75"/>
  <c r="J67" i="75"/>
  <c r="J68" i="75"/>
  <c r="J132" i="75"/>
  <c r="J64" i="75"/>
  <c r="J193" i="75"/>
  <c r="J139" i="75"/>
  <c r="J118" i="75"/>
  <c r="J33" i="75"/>
  <c r="J62" i="75"/>
  <c r="J14" i="75"/>
  <c r="J189" i="75"/>
  <c r="J83" i="75"/>
  <c r="J9" i="75"/>
  <c r="J98" i="75"/>
  <c r="J173" i="75"/>
  <c r="J186" i="75"/>
  <c r="J155" i="75"/>
  <c r="J144" i="75"/>
  <c r="J150" i="75"/>
  <c r="J133" i="75"/>
  <c r="J10" i="75"/>
  <c r="J129" i="75"/>
  <c r="J16" i="75"/>
  <c r="J177" i="75"/>
  <c r="J112" i="75"/>
  <c r="J6" i="75"/>
  <c r="J80" i="75"/>
  <c r="H14" i="121"/>
  <c r="L11" i="121" s="1"/>
  <c r="Y4" i="49" s="1"/>
  <c r="E11" i="121"/>
  <c r="D8" i="55"/>
  <c r="E7" i="55" s="1"/>
  <c r="J176" i="75"/>
  <c r="J110" i="75"/>
  <c r="J29" i="75"/>
  <c r="J37" i="75"/>
  <c r="J117" i="75"/>
  <c r="J36" i="75"/>
  <c r="BD6" i="49"/>
  <c r="BD5" i="49"/>
  <c r="J75" i="75"/>
  <c r="J91" i="75"/>
  <c r="J165" i="75"/>
  <c r="J135" i="75"/>
  <c r="J130" i="75"/>
  <c r="J140" i="75"/>
  <c r="J70" i="75"/>
  <c r="J65" i="75"/>
  <c r="J27" i="75"/>
  <c r="J100" i="75"/>
  <c r="J125" i="75"/>
  <c r="J148" i="75"/>
  <c r="J84" i="75"/>
  <c r="J147" i="75"/>
  <c r="J162" i="75"/>
  <c r="J137" i="75"/>
  <c r="J131" i="75"/>
  <c r="J22" i="75"/>
  <c r="J78" i="75"/>
  <c r="J71" i="75"/>
  <c r="J76" i="75"/>
  <c r="J159" i="75"/>
  <c r="J42" i="75"/>
  <c r="J38" i="75"/>
  <c r="J167" i="75"/>
  <c r="J3" i="75"/>
  <c r="J44" i="75"/>
  <c r="J185" i="75"/>
  <c r="J5" i="75"/>
  <c r="J119" i="75"/>
  <c r="J63" i="75"/>
  <c r="J56" i="75"/>
  <c r="J182" i="75"/>
  <c r="J157" i="75"/>
  <c r="J187" i="75"/>
  <c r="J81" i="75"/>
  <c r="J121" i="75"/>
  <c r="J114" i="75"/>
  <c r="J168" i="75"/>
  <c r="J184" i="75"/>
  <c r="J94" i="75"/>
  <c r="J35" i="75"/>
  <c r="J111" i="75"/>
  <c r="J48" i="75"/>
  <c r="J143" i="75"/>
  <c r="J151" i="75"/>
  <c r="J26" i="75"/>
  <c r="Q17" i="110"/>
  <c r="W4" i="49"/>
  <c r="D9" i="120" s="1"/>
  <c r="L21" i="121"/>
  <c r="Q31" i="110"/>
  <c r="I5" i="121" l="1"/>
  <c r="W5" i="49"/>
  <c r="L20" i="121"/>
  <c r="M19" i="121" s="1"/>
  <c r="H13" i="55"/>
  <c r="I11" i="55" s="1"/>
  <c r="H7" i="55"/>
  <c r="I5" i="55" s="1"/>
  <c r="I13" i="121"/>
  <c r="Y6" i="49"/>
  <c r="W6" i="49"/>
  <c r="M9" i="121"/>
  <c r="Y5" i="49" l="1"/>
  <c r="D5" i="120"/>
  <c r="H16" i="120" s="1"/>
  <c r="L16" i="120" s="1"/>
  <c r="P6" i="49" s="1"/>
  <c r="I6" i="49" s="1"/>
  <c r="B4" i="69" s="1"/>
  <c r="D8" i="120"/>
  <c r="H6" i="120" l="1"/>
  <c r="K86" i="75"/>
  <c r="E3" i="120"/>
  <c r="K152" i="75"/>
  <c r="K140" i="75"/>
  <c r="K183" i="75"/>
  <c r="K98" i="75"/>
  <c r="H7" i="120"/>
  <c r="K33" i="75"/>
  <c r="K73" i="75"/>
  <c r="K35" i="75"/>
  <c r="K8" i="75"/>
  <c r="K167" i="75"/>
  <c r="K21" i="75"/>
  <c r="K103" i="75"/>
  <c r="K43" i="75"/>
  <c r="K111" i="75"/>
  <c r="K176" i="75"/>
  <c r="K70" i="75"/>
  <c r="K66" i="75"/>
  <c r="K162" i="75"/>
  <c r="K138" i="75"/>
  <c r="K34" i="75"/>
  <c r="K137" i="75"/>
  <c r="K186" i="75"/>
  <c r="K134" i="75"/>
  <c r="K58" i="75"/>
  <c r="E7" i="120"/>
  <c r="K3" i="75"/>
  <c r="K84" i="75"/>
  <c r="K157" i="75"/>
  <c r="K49" i="75"/>
  <c r="K88" i="75"/>
  <c r="K27" i="75"/>
  <c r="K113" i="75"/>
  <c r="K142" i="75"/>
  <c r="K166" i="75"/>
  <c r="K179" i="75"/>
  <c r="K110" i="75"/>
  <c r="K150" i="75"/>
  <c r="K79" i="75"/>
  <c r="K126" i="75"/>
  <c r="K36" i="75"/>
  <c r="K78" i="75"/>
  <c r="K74" i="75"/>
  <c r="K156" i="75"/>
  <c r="K24" i="75"/>
  <c r="K77" i="75"/>
  <c r="K190" i="75"/>
  <c r="K75" i="75"/>
  <c r="K123" i="75"/>
  <c r="H17" i="120"/>
  <c r="K48" i="75"/>
  <c r="K11" i="75"/>
  <c r="K173" i="75"/>
  <c r="K45" i="75"/>
  <c r="K89" i="75"/>
  <c r="K81" i="75"/>
  <c r="K115" i="75"/>
  <c r="K116" i="75"/>
  <c r="K122" i="75"/>
  <c r="K44" i="75"/>
  <c r="K80" i="75"/>
  <c r="K145" i="75"/>
  <c r="K124" i="75"/>
  <c r="K76" i="75"/>
  <c r="K29" i="75"/>
  <c r="K62" i="75"/>
  <c r="K52" i="75"/>
  <c r="K97" i="75"/>
  <c r="K159" i="75"/>
  <c r="K131" i="75"/>
  <c r="K22" i="75"/>
  <c r="K96" i="75"/>
  <c r="K30" i="75"/>
  <c r="K28" i="75"/>
  <c r="K18" i="75"/>
  <c r="K93" i="75"/>
  <c r="K67" i="75"/>
  <c r="K127" i="75"/>
  <c r="K55" i="75"/>
  <c r="K177" i="75"/>
  <c r="K38" i="75"/>
  <c r="K170" i="75"/>
  <c r="K19" i="75"/>
  <c r="K20" i="75"/>
  <c r="K100" i="75"/>
  <c r="K149" i="75"/>
  <c r="K168" i="75"/>
  <c r="K47" i="75"/>
  <c r="K146" i="75"/>
  <c r="K147" i="75"/>
  <c r="K154" i="75"/>
  <c r="K85" i="75"/>
  <c r="K118" i="75"/>
  <c r="K57" i="75"/>
  <c r="K92" i="75"/>
  <c r="K99" i="75"/>
  <c r="K53" i="75"/>
  <c r="K163" i="75"/>
  <c r="K87" i="75"/>
  <c r="K192" i="75"/>
  <c r="K184" i="75"/>
  <c r="K108" i="75"/>
  <c r="K189" i="75"/>
  <c r="K143" i="75"/>
  <c r="K54" i="75"/>
  <c r="K26" i="75"/>
  <c r="K90" i="75"/>
  <c r="K155" i="75"/>
  <c r="K185" i="75"/>
  <c r="K83" i="75"/>
  <c r="K129" i="75"/>
  <c r="K165" i="75"/>
  <c r="K107" i="75"/>
  <c r="K12" i="75"/>
  <c r="K164" i="75"/>
  <c r="K187" i="75"/>
  <c r="K51" i="75"/>
  <c r="K60" i="75"/>
  <c r="K161" i="75"/>
  <c r="K175" i="75"/>
  <c r="K193" i="75"/>
  <c r="K119" i="75"/>
  <c r="K133" i="75"/>
  <c r="K39" i="75"/>
  <c r="K171" i="75"/>
  <c r="K32" i="75"/>
  <c r="K15" i="75"/>
  <c r="K182" i="75"/>
  <c r="K71" i="75"/>
  <c r="K132" i="75"/>
  <c r="K10" i="75"/>
  <c r="K105" i="75"/>
  <c r="K194" i="75"/>
  <c r="K37" i="75"/>
  <c r="K125" i="75"/>
  <c r="K136" i="75"/>
  <c r="K181" i="75"/>
  <c r="K59" i="75"/>
  <c r="K158" i="75"/>
  <c r="K31" i="75"/>
  <c r="K13" i="75"/>
  <c r="K153" i="75"/>
  <c r="K6" i="75"/>
  <c r="K120" i="75"/>
  <c r="K112" i="75"/>
  <c r="K17" i="75"/>
  <c r="K109" i="75"/>
  <c r="K56" i="75"/>
  <c r="K178" i="75"/>
  <c r="K69" i="75"/>
  <c r="K61" i="75"/>
  <c r="K141" i="75"/>
  <c r="K65" i="75"/>
  <c r="K9" i="75"/>
  <c r="K5" i="75"/>
  <c r="K82" i="75"/>
  <c r="K169" i="75"/>
  <c r="K41" i="75"/>
  <c r="K50" i="75"/>
  <c r="K130" i="75"/>
  <c r="K68" i="75"/>
  <c r="K135" i="75"/>
  <c r="K72" i="75"/>
  <c r="K25" i="75"/>
  <c r="K95" i="75"/>
  <c r="K117" i="75"/>
  <c r="K14" i="75"/>
  <c r="K139" i="75"/>
  <c r="K104" i="75"/>
  <c r="K174" i="75"/>
  <c r="K106" i="75"/>
  <c r="K188" i="75"/>
  <c r="K151" i="75"/>
  <c r="K94" i="75"/>
  <c r="K91" i="75"/>
  <c r="K128" i="75"/>
  <c r="K23" i="75"/>
  <c r="K63" i="75"/>
  <c r="K148" i="75"/>
  <c r="K40" i="75"/>
  <c r="K46" i="75"/>
  <c r="K180" i="75"/>
  <c r="K64" i="75"/>
  <c r="K144" i="75"/>
  <c r="K102" i="75"/>
  <c r="K172" i="75"/>
  <c r="K121" i="75"/>
  <c r="K42" i="75"/>
  <c r="K7" i="75"/>
  <c r="K4" i="75"/>
  <c r="K160" i="75"/>
  <c r="K191" i="75"/>
  <c r="K114" i="75"/>
  <c r="K16" i="75"/>
  <c r="K101" i="75"/>
  <c r="I15" i="120" l="1"/>
  <c r="L17" i="120"/>
  <c r="P5" i="49" s="1"/>
  <c r="I5" i="49" s="1"/>
  <c r="B5" i="69" s="1"/>
  <c r="L4" i="49"/>
  <c r="L6" i="120"/>
  <c r="N3" i="49" s="1"/>
  <c r="I3" i="49" s="1"/>
  <c r="B2" i="69" s="1"/>
  <c r="L3" i="49"/>
  <c r="L7" i="120"/>
  <c r="N4" i="49" s="1"/>
  <c r="I4" i="49" s="1"/>
  <c r="B3" i="69" s="1"/>
  <c r="I5" i="120"/>
  <c r="F22" i="75" l="1"/>
  <c r="F46" i="75"/>
  <c r="F141" i="75"/>
  <c r="F72" i="75"/>
  <c r="F124" i="75"/>
  <c r="F154" i="75"/>
  <c r="F29" i="75"/>
  <c r="F140" i="75"/>
  <c r="F43" i="75"/>
  <c r="F59" i="75"/>
  <c r="F175" i="75"/>
  <c r="F81" i="75"/>
  <c r="F50" i="75"/>
  <c r="F105" i="75"/>
  <c r="F75" i="75"/>
  <c r="F7" i="75"/>
  <c r="E7" i="75" s="1"/>
  <c r="F169" i="75"/>
  <c r="F102" i="75"/>
  <c r="F17" i="75"/>
  <c r="F164" i="75"/>
  <c r="F101" i="75"/>
  <c r="F40" i="75"/>
  <c r="F134" i="75"/>
  <c r="F117" i="75"/>
  <c r="F110" i="75"/>
  <c r="F173" i="75"/>
  <c r="F108" i="75"/>
  <c r="F30" i="75"/>
  <c r="F31" i="75"/>
  <c r="F92" i="75"/>
  <c r="F44" i="75"/>
  <c r="F83" i="75"/>
  <c r="F80" i="75"/>
  <c r="F192" i="75"/>
  <c r="F127" i="75"/>
  <c r="F144" i="75"/>
  <c r="F151" i="75"/>
  <c r="F66" i="75"/>
  <c r="F58" i="75"/>
  <c r="F94" i="75"/>
  <c r="F42" i="75"/>
  <c r="F35" i="75"/>
  <c r="F112" i="75"/>
  <c r="F174" i="75"/>
  <c r="F65" i="75"/>
  <c r="F139" i="75"/>
  <c r="F185" i="75"/>
  <c r="F24" i="75"/>
  <c r="F32" i="75"/>
  <c r="F168" i="75"/>
  <c r="F67" i="75"/>
  <c r="F86" i="75"/>
  <c r="F158" i="75"/>
  <c r="F128" i="75"/>
  <c r="F100" i="75"/>
  <c r="F84" i="75"/>
  <c r="F85" i="75"/>
  <c r="F89" i="75"/>
  <c r="F163" i="75"/>
  <c r="F63" i="75"/>
  <c r="F147" i="75"/>
  <c r="F90" i="75"/>
  <c r="F184" i="75"/>
  <c r="F79" i="75"/>
  <c r="F165" i="75"/>
  <c r="F68" i="75"/>
  <c r="F33" i="75"/>
  <c r="F113" i="75"/>
  <c r="F49" i="75"/>
  <c r="F47" i="75"/>
  <c r="F115" i="75"/>
  <c r="F156" i="75"/>
  <c r="F152" i="75"/>
  <c r="F76" i="75"/>
  <c r="F71" i="75"/>
  <c r="F150" i="75"/>
  <c r="F146" i="75"/>
  <c r="F15" i="75"/>
  <c r="F188" i="75"/>
  <c r="F54" i="75"/>
  <c r="F189" i="75"/>
  <c r="F136" i="75"/>
  <c r="F16" i="75"/>
  <c r="F38" i="75"/>
  <c r="F116" i="75"/>
  <c r="F104" i="75"/>
  <c r="F55" i="75"/>
  <c r="F96" i="75"/>
  <c r="F142" i="75"/>
  <c r="F39" i="75"/>
  <c r="F64" i="75"/>
  <c r="F91" i="75"/>
  <c r="F187" i="75"/>
  <c r="F8" i="75"/>
  <c r="E8" i="75" s="1"/>
  <c r="F194" i="75"/>
  <c r="F73" i="75"/>
  <c r="F82" i="75"/>
  <c r="F114" i="75"/>
  <c r="F93" i="75"/>
  <c r="F119" i="75"/>
  <c r="F182" i="75"/>
  <c r="F107" i="75"/>
  <c r="F99" i="75"/>
  <c r="F88" i="75"/>
  <c r="F62" i="75"/>
  <c r="F155" i="75"/>
  <c r="F160" i="75"/>
  <c r="F9" i="75"/>
  <c r="E9" i="75" s="1"/>
  <c r="F87" i="75"/>
  <c r="F45" i="75"/>
  <c r="F176" i="75"/>
  <c r="F74" i="75"/>
  <c r="F56" i="75"/>
  <c r="F133" i="75"/>
  <c r="F5" i="75"/>
  <c r="E5" i="75" s="1"/>
  <c r="F131" i="75"/>
  <c r="F78" i="75"/>
  <c r="F14" i="75"/>
  <c r="F103" i="75"/>
  <c r="F69" i="75"/>
  <c r="F183" i="75"/>
  <c r="F122" i="75"/>
  <c r="F97" i="75"/>
  <c r="F52" i="75"/>
  <c r="F111" i="75"/>
  <c r="F138" i="75"/>
  <c r="F137" i="75"/>
  <c r="F123" i="75"/>
  <c r="F167" i="75"/>
  <c r="F98" i="75"/>
  <c r="F166" i="75"/>
  <c r="F13" i="75"/>
  <c r="F95" i="75"/>
  <c r="F172" i="75"/>
  <c r="F23" i="75"/>
  <c r="F51" i="75"/>
  <c r="F125" i="75"/>
  <c r="F120" i="75"/>
  <c r="F12" i="75"/>
  <c r="F193" i="75"/>
  <c r="F6" i="75"/>
  <c r="E6" i="75" s="1"/>
  <c r="F148" i="75"/>
  <c r="F153" i="75"/>
  <c r="F77" i="75"/>
  <c r="F25" i="75"/>
  <c r="F26" i="75"/>
  <c r="F70" i="75"/>
  <c r="F157" i="75"/>
  <c r="F135" i="75"/>
  <c r="F132" i="75"/>
  <c r="F20" i="75"/>
  <c r="F191" i="75"/>
  <c r="F161" i="75"/>
  <c r="F179" i="75"/>
  <c r="F129" i="75"/>
  <c r="F118" i="75"/>
  <c r="F36" i="75"/>
  <c r="F109" i="75"/>
  <c r="F145" i="75"/>
  <c r="F11" i="75"/>
  <c r="F181" i="75"/>
  <c r="F21" i="75"/>
  <c r="F149" i="75"/>
  <c r="F27" i="75"/>
  <c r="F18" i="75"/>
  <c r="F53" i="75"/>
  <c r="F177" i="75"/>
  <c r="F61" i="75"/>
  <c r="F190" i="75"/>
  <c r="F106" i="75"/>
  <c r="F186" i="75"/>
  <c r="F171" i="75"/>
  <c r="F170" i="75"/>
  <c r="F10" i="75"/>
  <c r="E10" i="75" s="1"/>
  <c r="F130" i="75"/>
  <c r="F3" i="75"/>
  <c r="E3" i="75" s="1"/>
  <c r="F48" i="75"/>
  <c r="F121" i="75"/>
  <c r="F162" i="75"/>
  <c r="F143" i="75"/>
  <c r="F126" i="75"/>
  <c r="F159" i="75"/>
  <c r="F19" i="75"/>
  <c r="F4" i="75"/>
  <c r="E4" i="75" s="1"/>
  <c r="F178" i="75"/>
  <c r="F57" i="75"/>
  <c r="F60" i="75"/>
  <c r="F41" i="75"/>
  <c r="F34" i="75"/>
  <c r="F28" i="75"/>
  <c r="F37" i="75"/>
  <c r="F180" i="75"/>
  <c r="A21" i="61" l="1"/>
  <c r="A5" i="61"/>
  <c r="A25" i="61"/>
  <c r="A9" i="61"/>
  <c r="A13" i="61"/>
  <c r="A33" i="61"/>
  <c r="A17" i="61"/>
  <c r="A29" i="61"/>
  <c r="H17" i="61" l="1"/>
  <c r="G17" i="61"/>
  <c r="I17" i="61"/>
  <c r="I5" i="61"/>
  <c r="G5" i="61"/>
  <c r="H5" i="61"/>
  <c r="H9" i="61"/>
  <c r="G9" i="61"/>
  <c r="I9" i="61"/>
  <c r="H29" i="61"/>
  <c r="I29" i="61"/>
  <c r="G29" i="61"/>
  <c r="G33" i="61"/>
  <c r="I33" i="61"/>
  <c r="H33" i="61"/>
  <c r="H13" i="61"/>
  <c r="G13" i="61"/>
  <c r="I13" i="61"/>
  <c r="I25" i="61"/>
  <c r="G25" i="61"/>
  <c r="H25" i="61"/>
  <c r="I21" i="61"/>
  <c r="G21" i="61"/>
  <c r="H21" i="61"/>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AK7"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<sst xmlns="http://schemas.openxmlformats.org/spreadsheetml/2006/main" count="9694" uniqueCount="1855">
  <si>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</si>
  <si>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</si>
  <si>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</si>
  <si>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</si>
  <si>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</si>
  <si>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</si>
  <si>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</si>
  <si>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</si>
  <si>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</si>
  <si>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</si>
  <si>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</si>
  <si>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</si>
  <si>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</si>
  <si>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</si>
  <si>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</si>
  <si>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</si>
  <si>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</si>
  <si>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</si>
  <si>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</si>
  <si>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</si>
  <si>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</si>
  <si>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</si>
  <si>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</si>
  <si>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</si>
  <si>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</si>
  <si>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</si>
  <si>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</si>
  <si>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</si>
  <si>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</si>
  <si>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</si>
  <si>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</si>
  <si>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</si>
  <si>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</si>
  <si>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</si>
  <si>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</si>
  <si>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</si>
  <si>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</si>
  <si>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</si>
  <si>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</si>
  <si>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</si>
  <si>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</si>
  <si>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</si>
  <si>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</si>
  <si>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</si>
  <si>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</si>
  <si>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</si>
  <si>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</si>
  <si>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</si>
  <si>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</si>
  <si>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</si>
  <si>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</si>
  <si>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</si>
  <si>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</si>
  <si>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</si>
  <si>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</si>
  <si>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</si>
  <si>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</si>
  <si>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</si>
  <si>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</si>
  <si>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</si>
  <si>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</si>
  <si>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</si>
  <si>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</si>
  <si>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</si>
  <si>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</si>
  <si>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</si>
  <si>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</si>
  <si>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</si>
  <si>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</si>
  <si>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</si>
  <si>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</si>
  <si>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</si>
  <si>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</si>
  <si>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</si>
  <si>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</si>
  <si>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</si>
  <si>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</si>
  <si>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</si>
  <si>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</si>
  <si>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</si>
  <si>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</si>
  <si>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</si>
  <si>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</si>
  <si>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</si>
  <si>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</si>
  <si>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</si>
  <si>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</si>
  <si>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</si>
  <si>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</si>
  <si>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</si>
  <si>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</si>
  <si>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</si>
  <si>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</si>
  <si>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</si>
  <si>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</si>
  <si>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</si>
  <si>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</si>
  <si>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</si>
  <si>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</si>
  <si>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</si>
  <si>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</si>
  <si>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</si>
  <si>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</si>
  <si>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</si>
  <si>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</si>
  <si>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</si>
  <si>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</si>
  <si>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</si>
  <si>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</si>
  <si>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</si>
  <si>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</si>
  <si>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</si>
  <si>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</si>
  <si>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</si>
  <si>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</si>
  <si>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</si>
  <si>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</si>
  <si>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</si>
  <si>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</si>
  <si>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</si>
  <si>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</si>
  <si>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</si>
  <si>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</si>
  <si>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</si>
  <si>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</si>
  <si>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</si>
  <si>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</si>
  <si>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</si>
  <si>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</si>
  <si>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</si>
  <si>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</si>
  <si>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</si>
  <si>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</si>
  <si>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</si>
  <si>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</si>
  <si>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</si>
  <si>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</si>
  <si>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</si>
  <si>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</si>
  <si>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</si>
  <si>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</si>
  <si>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</si>
  <si>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</si>
  <si>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</si>
  <si>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</si>
  <si>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</si>
  <si>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</si>
  <si>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</si>
  <si>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</si>
  <si>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</si>
  <si>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</si>
  <si>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</si>
  <si>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</si>
  <si>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</si>
  <si>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</si>
  <si>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</si>
  <si>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</si>
  <si>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</si>
  <si>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</si>
  <si>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</si>
  <si>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</si>
  <si>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</si>
  <si>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</si>
  <si>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</si>
  <si>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</si>
  <si>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</si>
  <si>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</si>
  <si>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</si>
  <si>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</si>
  <si>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</si>
  <si>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</si>
  <si>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</si>
  <si>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</si>
  <si>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</si>
  <si>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</si>
  <si>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</si>
  <si>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</si>
  <si>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</si>
  <si>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</si>
  <si>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</si>
  <si>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</si>
  <si>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</si>
  <si>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</si>
  <si>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</si>
  <si>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</si>
  <si>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</si>
  <si>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</si>
  <si>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</si>
  <si>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</si>
  <si>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</si>
  <si>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</si>
  <si>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</si>
  <si>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</si>
  <si>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</si>
  <si>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</si>
  <si>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</si>
  <si>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</si>
  <si>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</si>
  <si>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</si>
  <si>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</si>
  <si>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</si>
  <si>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</si>
  <si>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</si>
  <si>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</si>
  <si>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</si>
  <si>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</si>
  <si>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</si>
  <si>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</si>
  <si>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</si>
  <si>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</si>
  <si>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</si>
  <si>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</si>
  <si>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</si>
  <si>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</si>
  <si>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</si>
  <si>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</si>
  <si>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</si>
  <si>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</si>
  <si>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</si>
  <si>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</si>
  <si>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</si>
  <si>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</si>
  <si>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</si>
  <si>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</si>
  <si>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</si>
  <si>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</si>
  <si>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</si>
  <si>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</si>
  <si>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</si>
  <si>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</si>
  <si>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</si>
  <si>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</si>
  <si>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</si>
  <si>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</si>
  <si>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</si>
  <si>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</si>
  <si>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</si>
  <si>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</si>
  <si>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</si>
  <si>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</si>
  <si>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</si>
  <si>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</si>
  <si>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</si>
  <si>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</si>
  <si>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</si>
  <si>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</si>
  <si>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</si>
  <si>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</si>
  <si>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</si>
  <si>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</si>
  <si>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</si>
  <si>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</si>
  <si>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</si>
  <si>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</si>
  <si>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</si>
  <si>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</si>
  <si>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</si>
  <si>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</si>
  <si>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</si>
  <si>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</si>
  <si>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</si>
  <si>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</si>
  <si>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</si>
  <si>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</si>
  <si>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</si>
  <si>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</si>
  <si>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</si>
  <si>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</si>
  <si>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</si>
  <si>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</si>
  <si>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</si>
  <si>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</si>
  <si>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</si>
  <si>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</si>
  <si>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</si>
  <si>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</si>
  <si>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</si>
  <si>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</si>
  <si>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</si>
  <si>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</si>
  <si>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</si>
  <si>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</si>
  <si>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</si>
  <si>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</si>
  <si>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</si>
  <si>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</si>
  <si>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</si>
  <si>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</si>
  <si>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</si>
  <si>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</si>
  <si>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</si>
  <si>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</si>
  <si>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</si>
  <si>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</si>
  <si>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</si>
  <si>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</si>
  <si>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</si>
  <si>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</si>
  <si>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</si>
  <si>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</si>
  <si>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</si>
  <si>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</si>
  <si>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</si>
  <si>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</si>
  <si>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</si>
  <si>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</si>
  <si>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</si>
  <si>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</si>
  <si>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</si>
  <si>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</si>
  <si>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</si>
  <si>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</si>
  <si>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</si>
  <si>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</si>
  <si>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</si>
  <si>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</si>
  <si>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</si>
  <si>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</si>
  <si>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</si>
  <si>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</si>
  <si>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</si>
  <si>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</si>
  <si>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</si>
  <si>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</si>
  <si>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</si>
  <si>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</si>
  <si>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</si>
  <si>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</si>
  <si>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</si>
  <si>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</si>
  <si>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</si>
  <si>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</si>
  <si>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</si>
  <si>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</si>
  <si>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</si>
  <si>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</si>
  <si>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</si>
  <si>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</si>
  <si>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</si>
  <si>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</si>
  <si>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</si>
  <si>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</si>
  <si>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</si>
  <si>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</si>
  <si>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</si>
  <si>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</si>
  <si>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</si>
  <si>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</si>
  <si>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</si>
  <si>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</si>
  <si>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</si>
  <si>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</si>
  <si>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</si>
  <si>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</si>
  <si>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</si>
  <si>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</si>
  <si>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</si>
  <si>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</si>
  <si>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</si>
  <si>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</si>
  <si>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</si>
  <si>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</si>
  <si>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</si>
  <si>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</si>
  <si>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</si>
  <si>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</si>
  <si>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</si>
  <si>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</si>
  <si>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</si>
  <si>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</si>
  <si>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</si>
  <si>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</si>
  <si>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</si>
  <si>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</si>
  <si>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</si>
  <si>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</si>
  <si>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</si>
  <si>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</si>
  <si>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</si>
  <si>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</si>
  <si>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</si>
  <si>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</si>
  <si>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</si>
  <si>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</si>
  <si>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</si>
  <si>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</si>
  <si>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</si>
  <si>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</si>
  <si>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</si>
  <si>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</si>
  <si>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</si>
  <si>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</si>
  <si>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</si>
  <si>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</si>
  <si>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</si>
  <si>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</si>
  <si>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</si>
  <si>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</si>
  <si>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</si>
  <si>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</si>
  <si>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</si>
  <si>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</si>
  <si>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</si>
  <si>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</si>
  <si>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</si>
  <si>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</si>
  <si>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</si>
  <si>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</si>
  <si>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</si>
  <si>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</si>
  <si>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</si>
  <si>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</si>
  <si>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</si>
  <si>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</si>
  <si>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</si>
  <si>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</si>
  <si>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</si>
  <si>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</si>
  <si>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</si>
  <si>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</si>
  <si>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</si>
  <si>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</si>
  <si>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</si>
  <si>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</si>
  <si>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</si>
  <si>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</si>
  <si>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</si>
  <si>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</si>
  <si>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</si>
  <si>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</si>
  <si>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</si>
  <si>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</si>
  <si>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</si>
  <si>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</si>
  <si>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</si>
  <si>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</si>
  <si>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</si>
  <si>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</si>
  <si>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</si>
  <si>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</si>
  <si>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</si>
  <si>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</si>
  <si>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</si>
  <si>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</si>
  <si>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</si>
  <si>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</si>
  <si>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</si>
  <si>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</si>
  <si>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</si>
  <si>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</si>
  <si>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</si>
  <si>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</si>
  <si>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</si>
  <si>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</si>
  <si>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</si>
  <si>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</si>
  <si>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</si>
  <si>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</si>
  <si>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</si>
  <si>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</si>
  <si>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Velikonoční vejce</t>
  </si>
  <si>
    <t>Karlova pomlázka</t>
  </si>
  <si>
    <t>Poděbradka Cup</t>
  </si>
  <si>
    <t>ČPK Poděbrady</t>
  </si>
  <si>
    <t>Starostovo jarní koulení</t>
  </si>
  <si>
    <t>Kolová</t>
  </si>
  <si>
    <t>Noční čarodějnice</t>
  </si>
  <si>
    <t>Poděbrady</t>
  </si>
  <si>
    <t>ŽEPEC</t>
  </si>
  <si>
    <t>Vajtovy koule</t>
  </si>
  <si>
    <t>Brno</t>
  </si>
  <si>
    <t>SLOPE Brno</t>
  </si>
  <si>
    <t>HP Třebíč</t>
  </si>
  <si>
    <t>PK Mariánské Lázně</t>
  </si>
  <si>
    <t>O pohár CdP Loděnice</t>
  </si>
  <si>
    <t>CdP Loděnice</t>
  </si>
  <si>
    <t>UBU Únětice</t>
  </si>
  <si>
    <t>Krakonošovy koule</t>
  </si>
  <si>
    <t>Vrchlabí</t>
  </si>
  <si>
    <t>1. KPK Vrchlabí</t>
  </si>
  <si>
    <t>Krumsín</t>
  </si>
  <si>
    <t>Hrode Krumsín</t>
  </si>
  <si>
    <t>PC Austerlitz 1805</t>
  </si>
  <si>
    <t>Cheb</t>
  </si>
  <si>
    <t>PEK Stolín</t>
  </si>
  <si>
    <t>Václavská podkova</t>
  </si>
  <si>
    <t>VC REDA</t>
  </si>
  <si>
    <t>Svatováclavské dukáty</t>
  </si>
  <si>
    <t>ZLATÉ PRASÁTKO</t>
  </si>
  <si>
    <t>Podzimní koule</t>
  </si>
  <si>
    <t>MČR vyrážení</t>
  </si>
  <si>
    <t>ALBRECHTICKÝ POHÁR</t>
  </si>
  <si>
    <t>POLABSKÝ POHÁR</t>
  </si>
  <si>
    <t>TOP KLIP</t>
  </si>
  <si>
    <t>Přimrzlé koule</t>
  </si>
  <si>
    <t>Svatoštěpánské koule</t>
  </si>
  <si>
    <t>Lucie</t>
  </si>
  <si>
    <t>Ambrož</t>
  </si>
  <si>
    <t>Richard</t>
  </si>
  <si>
    <t>Anderson</t>
  </si>
  <si>
    <t>Ben</t>
  </si>
  <si>
    <t>Anton</t>
  </si>
  <si>
    <t>Jakub</t>
  </si>
  <si>
    <t>Lubomír</t>
  </si>
  <si>
    <t>Bareš</t>
  </si>
  <si>
    <t>Josef</t>
  </si>
  <si>
    <t>Pavel</t>
  </si>
  <si>
    <t>Barešová</t>
  </si>
  <si>
    <t>Hana</t>
  </si>
  <si>
    <t>Filip</t>
  </si>
  <si>
    <t>Marcela</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</si>
  <si>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</si>
  <si>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</si>
  <si>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</si>
  <si>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</si>
  <si>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</si>
  <si>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</si>
  <si>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</si>
  <si>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</si>
  <si>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</si>
  <si>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</si>
  <si>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</si>
  <si>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</si>
  <si>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</si>
  <si>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</si>
  <si>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</si>
  <si>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</si>
  <si>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</si>
  <si>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</si>
  <si>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</si>
  <si>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</si>
  <si>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</si>
  <si>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Beer</t>
  </si>
  <si>
    <t>Rostislav</t>
  </si>
  <si>
    <t>Bejvlová</t>
  </si>
  <si>
    <t>Jana</t>
  </si>
  <si>
    <t>PC KOLOVÁ</t>
  </si>
  <si>
    <t>Beneda</t>
  </si>
  <si>
    <t>Jaroslav</t>
  </si>
  <si>
    <t>Beran</t>
  </si>
  <si>
    <t>Jiří</t>
  </si>
  <si>
    <t>Bernát</t>
  </si>
  <si>
    <t>Bernátová</t>
  </si>
  <si>
    <t>Zdenka</t>
  </si>
  <si>
    <t>Beránek</t>
  </si>
  <si>
    <t>Blahníková</t>
  </si>
  <si>
    <t>Radka</t>
  </si>
  <si>
    <t>Patrik</t>
  </si>
  <si>
    <t>P.C.B.D.</t>
  </si>
  <si>
    <t>Blažej</t>
  </si>
  <si>
    <t>Petr</t>
  </si>
  <si>
    <t>Blažejová</t>
  </si>
  <si>
    <t>Borová</t>
  </si>
  <si>
    <t>PAK Albrechtice</t>
  </si>
  <si>
    <t>Borový</t>
  </si>
  <si>
    <t>Oldřich</t>
  </si>
  <si>
    <t>Boško</t>
  </si>
  <si>
    <t>Ivan</t>
  </si>
  <si>
    <t>Boček</t>
  </si>
  <si>
    <t>Brabec</t>
  </si>
  <si>
    <t>Bradáč</t>
  </si>
  <si>
    <t>Branda</t>
  </si>
  <si>
    <t>Brož</t>
  </si>
  <si>
    <t>Jan</t>
  </si>
  <si>
    <t>Karel</t>
  </si>
  <si>
    <t>Oldřich Ml</t>
  </si>
  <si>
    <t>Oldřich St</t>
  </si>
  <si>
    <t>Brožová</t>
  </si>
  <si>
    <t>Brázda</t>
  </si>
  <si>
    <t>Vladimír</t>
  </si>
  <si>
    <t>František</t>
  </si>
  <si>
    <t>Naděžda</t>
  </si>
  <si>
    <t>Bukovčík</t>
  </si>
  <si>
    <t>Bukáček</t>
  </si>
  <si>
    <t>Bohuslav</t>
  </si>
  <si>
    <t>Bukáčková</t>
  </si>
  <si>
    <t>Bureš</t>
  </si>
  <si>
    <t>Pavel ml.</t>
  </si>
  <si>
    <t>Pavel st.</t>
  </si>
  <si>
    <t>Burešová</t>
  </si>
  <si>
    <t>Monika</t>
  </si>
  <si>
    <t>Bury</t>
  </si>
  <si>
    <t>Marek</t>
  </si>
  <si>
    <t>Radim</t>
  </si>
  <si>
    <t>Bytešníková</t>
  </si>
  <si>
    <t>Zlatuše</t>
  </si>
  <si>
    <t>Bílek</t>
  </si>
  <si>
    <t>Daniel</t>
  </si>
  <si>
    <t>Rudolf</t>
  </si>
  <si>
    <t>Bílková</t>
  </si>
  <si>
    <t>Blanka</t>
  </si>
  <si>
    <t>Bím</t>
  </si>
  <si>
    <t>Luboš</t>
  </si>
  <si>
    <t>Bímová</t>
  </si>
  <si>
    <t>Alena</t>
  </si>
  <si>
    <t>Březina</t>
  </si>
  <si>
    <t>Březinová</t>
  </si>
  <si>
    <t>Ivana</t>
  </si>
  <si>
    <t>Eliška</t>
  </si>
  <si>
    <t>Chaloupka</t>
  </si>
  <si>
    <t>Chalupa</t>
  </si>
  <si>
    <t>Chalupecký</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</si>
  <si>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</si>
  <si>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</si>
  <si>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</si>
  <si>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</si>
  <si>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</si>
  <si>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</si>
  <si>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</si>
  <si>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</si>
  <si>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</si>
  <si>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</si>
  <si>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</si>
  <si>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</si>
  <si>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</si>
  <si>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</si>
  <si>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</si>
  <si>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</si>
  <si>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</si>
  <si>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</si>
  <si>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Dočkalová</t>
  </si>
  <si>
    <t>Drmola</t>
  </si>
  <si>
    <t>David</t>
  </si>
  <si>
    <t>Duda</t>
  </si>
  <si>
    <t>Rainer</t>
  </si>
  <si>
    <t>Dufek</t>
  </si>
  <si>
    <t>Jiří ml.</t>
  </si>
  <si>
    <t>Jiří st.</t>
  </si>
  <si>
    <t>Dufková</t>
  </si>
  <si>
    <t>Kateřina</t>
  </si>
  <si>
    <t>Dujava</t>
  </si>
  <si>
    <t>Zdeněk</t>
  </si>
  <si>
    <t>Dujavová</t>
  </si>
  <si>
    <t>Dagmar</t>
  </si>
  <si>
    <t>Dušková</t>
  </si>
  <si>
    <t>Dvořák</t>
  </si>
  <si>
    <t>Dvořáková</t>
  </si>
  <si>
    <t>Jarmila</t>
  </si>
  <si>
    <t>Tatiana</t>
  </si>
  <si>
    <t>Džupín</t>
  </si>
  <si>
    <t>Dědina</t>
  </si>
  <si>
    <t>Eiselt</t>
  </si>
  <si>
    <t>Bohumil</t>
  </si>
  <si>
    <t>Eiseltová</t>
  </si>
  <si>
    <t>Ivanka</t>
  </si>
  <si>
    <t>Ladislav</t>
  </si>
  <si>
    <t>Ernstberger</t>
  </si>
  <si>
    <t>Emilia</t>
  </si>
  <si>
    <t>Faber</t>
  </si>
  <si>
    <t>Fabík</t>
  </si>
  <si>
    <t>Arnošt</t>
  </si>
  <si>
    <t>Fabíková</t>
  </si>
  <si>
    <t>Andrea</t>
  </si>
  <si>
    <t>Silvie</t>
  </si>
  <si>
    <t>Kondor Cheb</t>
  </si>
  <si>
    <t>Fatka</t>
  </si>
  <si>
    <t>Stanislav</t>
  </si>
  <si>
    <t>Felčárek</t>
  </si>
  <si>
    <t>Ferlay</t>
  </si>
  <si>
    <t>Frank</t>
  </si>
  <si>
    <t>Fišr</t>
  </si>
  <si>
    <t>Fukal</t>
  </si>
  <si>
    <t>JAPKO</t>
  </si>
  <si>
    <t>Fukalová</t>
  </si>
  <si>
    <t>Klára</t>
  </si>
  <si>
    <t>Šárka</t>
  </si>
  <si>
    <t>Fuksa</t>
  </si>
  <si>
    <t>Fučík</t>
  </si>
  <si>
    <t>Fürst</t>
  </si>
  <si>
    <t>Gajdová</t>
  </si>
  <si>
    <t>Jaroslava</t>
  </si>
  <si>
    <t>Gavlas</t>
  </si>
  <si>
    <t>Ivo</t>
  </si>
  <si>
    <t>Glan</t>
  </si>
  <si>
    <t>Bernabe</t>
  </si>
  <si>
    <t>Glaser</t>
  </si>
  <si>
    <t>Glaserová</t>
  </si>
  <si>
    <t>Dana</t>
  </si>
  <si>
    <t>Gorroňo López</t>
  </si>
  <si>
    <t>Rubi</t>
  </si>
  <si>
    <t>Gratcl</t>
  </si>
  <si>
    <t>Grepl</t>
  </si>
  <si>
    <t>Zbyněk</t>
  </si>
  <si>
    <t>Grégr</t>
  </si>
  <si>
    <t>Gubiš</t>
  </si>
  <si>
    <t>Habásko</t>
  </si>
  <si>
    <t>Hanzlík</t>
  </si>
  <si>
    <t>Hančová</t>
  </si>
  <si>
    <t>Alice</t>
  </si>
  <si>
    <t>Petra</t>
  </si>
  <si>
    <t>JZ</t>
  </si>
  <si>
    <t>Haněl</t>
  </si>
  <si>
    <t>Ondřej</t>
  </si>
  <si>
    <t>Hanělová</t>
  </si>
  <si>
    <t>Harašta</t>
  </si>
  <si>
    <t>Haraštová</t>
  </si>
  <si>
    <t>Sylvie</t>
  </si>
  <si>
    <t>Hašek</t>
  </si>
  <si>
    <t>Hašková</t>
  </si>
  <si>
    <t>Vlastimila</t>
  </si>
  <si>
    <t>Hejl</t>
  </si>
  <si>
    <t>Pavel Ml.</t>
  </si>
  <si>
    <t>Pavel St.</t>
  </si>
  <si>
    <t>Hejlová</t>
  </si>
  <si>
    <t>Irena</t>
  </si>
  <si>
    <t>Hejmalová</t>
  </si>
  <si>
    <t>Hejmová</t>
  </si>
  <si>
    <t>Hladký</t>
  </si>
  <si>
    <t>Hlaváček</t>
  </si>
  <si>
    <t>Hlaváčková</t>
  </si>
  <si>
    <t>Heda</t>
  </si>
  <si>
    <t>Hlavín</t>
  </si>
  <si>
    <t>Hložek</t>
  </si>
  <si>
    <t>Hnilica</t>
  </si>
  <si>
    <t>Hocková</t>
  </si>
  <si>
    <t>Hodboď</t>
  </si>
  <si>
    <t>Hokešová</t>
  </si>
  <si>
    <t>Holec</t>
  </si>
  <si>
    <t>Libor</t>
  </si>
  <si>
    <t>Holubová</t>
  </si>
  <si>
    <t>Horová</t>
  </si>
  <si>
    <t>Horáková</t>
  </si>
  <si>
    <t>Horáček</t>
  </si>
  <si>
    <t>Jindřich</t>
  </si>
  <si>
    <t>Horáčková</t>
  </si>
  <si>
    <t>Simona</t>
  </si>
  <si>
    <t>Hošek</t>
  </si>
  <si>
    <t>Vladislav</t>
  </si>
  <si>
    <t>Hošák</t>
  </si>
  <si>
    <t>Miloslav</t>
  </si>
  <si>
    <t>Hradský</t>
  </si>
  <si>
    <t>FŇÁKY BRNO</t>
  </si>
  <si>
    <t>Hrbáček</t>
  </si>
  <si>
    <t>Hromek</t>
  </si>
  <si>
    <t>Hromková</t>
  </si>
  <si>
    <t>Růžena</t>
  </si>
  <si>
    <t>Aleš</t>
  </si>
  <si>
    <t>Hubáček</t>
  </si>
  <si>
    <t>Hucl</t>
  </si>
  <si>
    <t>Hudečková</t>
  </si>
  <si>
    <t>Hudik</t>
  </si>
  <si>
    <t>Husák</t>
  </si>
  <si>
    <t>Husáková</t>
  </si>
  <si>
    <t>Hvížď</t>
  </si>
  <si>
    <t>Hyklová</t>
  </si>
  <si>
    <t>Hytych</t>
  </si>
  <si>
    <t>Hájek</t>
  </si>
  <si>
    <t>Martin ml.</t>
  </si>
  <si>
    <t>Hájková</t>
  </si>
  <si>
    <t>Dorota</t>
  </si>
  <si>
    <t>Iveta</t>
  </si>
  <si>
    <t>Imlauf</t>
  </si>
  <si>
    <t>Imramovský</t>
  </si>
  <si>
    <t>Ivanuszek</t>
  </si>
  <si>
    <t>Boleslav</t>
  </si>
  <si>
    <t>Jakeš</t>
  </si>
  <si>
    <t>Jakešová</t>
  </si>
  <si>
    <t>Gabriela</t>
  </si>
  <si>
    <t>Janatková</t>
  </si>
  <si>
    <t>Vlasta</t>
  </si>
  <si>
    <t>Janda</t>
  </si>
  <si>
    <t>Janoušová</t>
  </si>
  <si>
    <t>1.KPK Vrchlabí</t>
  </si>
  <si>
    <t>Janík</t>
  </si>
  <si>
    <t>Jarůšek</t>
  </si>
  <si>
    <t>Jedlička</t>
  </si>
  <si>
    <t>Jedličková</t>
  </si>
  <si>
    <t>Helena</t>
  </si>
  <si>
    <t>Jelínková</t>
  </si>
  <si>
    <t>Ježek</t>
  </si>
  <si>
    <t>Vladislav St</t>
  </si>
  <si>
    <t>Ježíšek</t>
  </si>
  <si>
    <t>Jeřala</t>
  </si>
  <si>
    <t>Jeřábek</t>
  </si>
  <si>
    <t>Jirkovský</t>
  </si>
  <si>
    <t>Johanovský</t>
  </si>
  <si>
    <t>Jurišta</t>
  </si>
  <si>
    <t>Kamil</t>
  </si>
  <si>
    <t>Kabelka</t>
  </si>
  <si>
    <t>Karel St.</t>
  </si>
  <si>
    <t>Kacerovský</t>
  </si>
  <si>
    <t>Kachlíř</t>
  </si>
  <si>
    <t>Miloš</t>
  </si>
  <si>
    <t>Kadavý</t>
  </si>
  <si>
    <t>Kallus</t>
  </si>
  <si>
    <t>Kalábová</t>
  </si>
  <si>
    <t>Kaplánek</t>
  </si>
  <si>
    <t>Kapr</t>
  </si>
  <si>
    <t>Kaprová</t>
  </si>
  <si>
    <t>Karbulka</t>
  </si>
  <si>
    <t>Karásek</t>
  </si>
  <si>
    <t>Kauca</t>
  </si>
  <si>
    <t>Kaucová</t>
  </si>
  <si>
    <t>Kauer</t>
  </si>
  <si>
    <t>Helmut</t>
  </si>
  <si>
    <t>Kejíková</t>
  </si>
  <si>
    <t>Tereska</t>
  </si>
  <si>
    <t>Kellner</t>
  </si>
  <si>
    <t>Klenner</t>
  </si>
  <si>
    <t>Knespl</t>
  </si>
  <si>
    <t>Kobza</t>
  </si>
  <si>
    <t>Kocourek</t>
  </si>
  <si>
    <t>Bedřich</t>
  </si>
  <si>
    <t>Kocourková</t>
  </si>
  <si>
    <t>Oldřiška</t>
  </si>
  <si>
    <t>Kohoutek</t>
  </si>
  <si>
    <t>Koláčná</t>
  </si>
  <si>
    <t>Koláčný</t>
  </si>
  <si>
    <t>Komín</t>
  </si>
  <si>
    <t>Konečná</t>
  </si>
  <si>
    <t>Mariana</t>
  </si>
  <si>
    <t>Konečný</t>
  </si>
  <si>
    <t>Jonáš</t>
  </si>
  <si>
    <t>Konopásek</t>
  </si>
  <si>
    <t>Konšel</t>
  </si>
  <si>
    <t>Končel</t>
  </si>
  <si>
    <t>Kopecká</t>
  </si>
  <si>
    <t>Veronika</t>
  </si>
  <si>
    <t>Koreš</t>
  </si>
  <si>
    <t>Jiří Ml.</t>
  </si>
  <si>
    <t>Jiří St.</t>
  </si>
  <si>
    <t>Korešová</t>
  </si>
  <si>
    <t>Martina</t>
  </si>
  <si>
    <t>Kosová</t>
  </si>
  <si>
    <t>Kotas</t>
  </si>
  <si>
    <t>Koucký</t>
  </si>
  <si>
    <t>Radek</t>
  </si>
  <si>
    <t>Kousal</t>
  </si>
  <si>
    <t>Kozelský</t>
  </si>
  <si>
    <t>Kočiš</t>
  </si>
  <si>
    <t>Koňák</t>
  </si>
  <si>
    <t>Krajíček</t>
  </si>
  <si>
    <t>Krajíčková</t>
  </si>
  <si>
    <t>Krassa</t>
  </si>
  <si>
    <t>Kevin</t>
  </si>
  <si>
    <t>Roman</t>
  </si>
  <si>
    <t>Kratochvíl</t>
  </si>
  <si>
    <t>Slavomír</t>
  </si>
  <si>
    <t>Kraus</t>
  </si>
  <si>
    <t>Kravka</t>
  </si>
  <si>
    <t>Krpcová</t>
  </si>
  <si>
    <t>Krpec</t>
  </si>
  <si>
    <t>Král</t>
  </si>
  <si>
    <t>Králová</t>
  </si>
  <si>
    <t>Renáta</t>
  </si>
  <si>
    <t>Krůlová</t>
  </si>
  <si>
    <t>Kubeš</t>
  </si>
  <si>
    <t>Kubeša</t>
  </si>
  <si>
    <t>Lenka</t>
  </si>
  <si>
    <t>Kubík</t>
  </si>
  <si>
    <t>Kuchler</t>
  </si>
  <si>
    <t>Franciska</t>
  </si>
  <si>
    <t>Kuchyňka</t>
  </si>
  <si>
    <t>Václava</t>
  </si>
  <si>
    <t>Kujanová</t>
  </si>
  <si>
    <t>Naďa</t>
  </si>
  <si>
    <t>Kutá</t>
  </si>
  <si>
    <t>Miloslava</t>
  </si>
  <si>
    <t>Kutý</t>
  </si>
  <si>
    <t>Kučera</t>
  </si>
  <si>
    <t>Radomil</t>
  </si>
  <si>
    <t>Kylíšková</t>
  </si>
  <si>
    <t>Michaela</t>
  </si>
  <si>
    <t>Kyzivát</t>
  </si>
  <si>
    <t>Kříž</t>
  </si>
  <si>
    <t>Radovan</t>
  </si>
  <si>
    <t>Lapihuska</t>
  </si>
  <si>
    <t>Milan Ml.</t>
  </si>
  <si>
    <t>Robert</t>
  </si>
  <si>
    <t>Mária</t>
  </si>
  <si>
    <t>Leiský</t>
  </si>
  <si>
    <t>Leander</t>
  </si>
  <si>
    <t>Linduška</t>
  </si>
  <si>
    <t>Lindušková</t>
  </si>
  <si>
    <t>Littman</t>
  </si>
  <si>
    <t>Lukášková</t>
  </si>
  <si>
    <t>Lébl</t>
  </si>
  <si>
    <t>Vratislav</t>
  </si>
  <si>
    <t>Löbl</t>
  </si>
  <si>
    <t>Mach</t>
  </si>
  <si>
    <t>Machovec</t>
  </si>
  <si>
    <t>Mages</t>
  </si>
  <si>
    <t>Wolfgang</t>
  </si>
  <si>
    <t>Malivánek</t>
  </si>
  <si>
    <t>Vít</t>
  </si>
  <si>
    <t>Malivánková</t>
  </si>
  <si>
    <t>Barbora</t>
  </si>
  <si>
    <t>Mallat</t>
  </si>
  <si>
    <t>Malá</t>
  </si>
  <si>
    <t>Margita</t>
  </si>
  <si>
    <t>Mandíková</t>
  </si>
  <si>
    <t>Sylva</t>
  </si>
  <si>
    <t>Marcián</t>
  </si>
  <si>
    <t>Mareš</t>
  </si>
  <si>
    <t>Mareček</t>
  </si>
  <si>
    <t>Marhoul</t>
  </si>
  <si>
    <t>Matas</t>
  </si>
  <si>
    <t>Matasová</t>
  </si>
  <si>
    <t>Matoušek</t>
  </si>
  <si>
    <t>Matušinský</t>
  </si>
  <si>
    <t>Dalibor</t>
  </si>
  <si>
    <t>Mašek</t>
  </si>
  <si>
    <t>Melgr</t>
  </si>
  <si>
    <t>Michovská</t>
  </si>
  <si>
    <t>Michovský</t>
  </si>
  <si>
    <t>Michálek</t>
  </si>
  <si>
    <t>Michálková</t>
  </si>
  <si>
    <t>Soňa</t>
  </si>
  <si>
    <t>Mikel</t>
  </si>
  <si>
    <t>Mikelová</t>
  </si>
  <si>
    <t>Mikšovský</t>
  </si>
  <si>
    <t>Iva</t>
  </si>
  <si>
    <t>Moos</t>
  </si>
  <si>
    <t>Dušan</t>
  </si>
  <si>
    <t>Moosová</t>
  </si>
  <si>
    <t>Motyčka</t>
  </si>
  <si>
    <t>Moucha</t>
  </si>
  <si>
    <t>Květoslava</t>
  </si>
  <si>
    <t>Mrlina</t>
  </si>
  <si>
    <t>Mráz</t>
  </si>
  <si>
    <t>Mrázková</t>
  </si>
  <si>
    <t>Mrázová</t>
  </si>
  <si>
    <t>Mrňka</t>
  </si>
  <si>
    <t>Mrňáková</t>
  </si>
  <si>
    <t>Murčo</t>
  </si>
  <si>
    <t>Musil</t>
  </si>
  <si>
    <t>Muzikant</t>
  </si>
  <si>
    <t>Muzikantová</t>
  </si>
  <si>
    <t>Mužík</t>
  </si>
  <si>
    <t>VARAN</t>
  </si>
  <si>
    <t>Mužíková</t>
  </si>
  <si>
    <t>Müllner</t>
  </si>
  <si>
    <t>Neoral</t>
  </si>
  <si>
    <t>Netušil</t>
  </si>
  <si>
    <t>Adam</t>
  </si>
  <si>
    <t>Novotný</t>
  </si>
  <si>
    <t>Novák</t>
  </si>
  <si>
    <t>Nováková</t>
  </si>
  <si>
    <t>Němec</t>
  </si>
  <si>
    <t>Nývlt</t>
  </si>
  <si>
    <t>Nývltová</t>
  </si>
  <si>
    <t>Olšár</t>
  </si>
  <si>
    <t>Ondryáš</t>
  </si>
  <si>
    <t>Orság</t>
  </si>
  <si>
    <t>Oskar St.</t>
  </si>
  <si>
    <t>Orságová</t>
  </si>
  <si>
    <t>Alexandra</t>
  </si>
  <si>
    <t>Pacák</t>
  </si>
  <si>
    <t>Paduchová</t>
  </si>
  <si>
    <t>Patočka</t>
  </si>
  <si>
    <t>Paták</t>
  </si>
  <si>
    <t>Pavlík</t>
  </si>
  <si>
    <t>Pažout</t>
  </si>
  <si>
    <t>Pechová</t>
  </si>
  <si>
    <t>Petracchi</t>
  </si>
  <si>
    <t>Fabio</t>
  </si>
  <si>
    <t>Petrasová</t>
  </si>
  <si>
    <t>Petržela</t>
  </si>
  <si>
    <t>Petura</t>
  </si>
  <si>
    <t>Petříková</t>
  </si>
  <si>
    <t>Pešout</t>
  </si>
  <si>
    <t>Pešťák</t>
  </si>
  <si>
    <t>Pešťáková</t>
  </si>
  <si>
    <t>Pfefferová</t>
  </si>
  <si>
    <t>Piller</t>
  </si>
  <si>
    <t>Pillerová</t>
  </si>
  <si>
    <t>Pilát</t>
  </si>
  <si>
    <t>Pipta</t>
  </si>
  <si>
    <t>Plaček</t>
  </si>
  <si>
    <t>Plesník</t>
  </si>
  <si>
    <t>Plucar</t>
  </si>
  <si>
    <t>Antonín</t>
  </si>
  <si>
    <t>Plucarová</t>
  </si>
  <si>
    <t>Polách</t>
  </si>
  <si>
    <t>Poláchová</t>
  </si>
  <si>
    <t>Anna</t>
  </si>
  <si>
    <t>Polák</t>
  </si>
  <si>
    <t>Polívka</t>
  </si>
  <si>
    <t>Otakar</t>
  </si>
  <si>
    <t>Popelka</t>
  </si>
  <si>
    <t>Pospíšilová</t>
  </si>
  <si>
    <t>Kamila</t>
  </si>
  <si>
    <t>Potužák</t>
  </si>
  <si>
    <t>Pošar</t>
  </si>
  <si>
    <t>Pořízka</t>
  </si>
  <si>
    <t>Zbyšek</t>
  </si>
  <si>
    <t>Preuss</t>
  </si>
  <si>
    <t>Primusová</t>
  </si>
  <si>
    <t>Prokopcová</t>
  </si>
  <si>
    <t>Věra</t>
  </si>
  <si>
    <t>Proroková</t>
  </si>
  <si>
    <t>Puhr</t>
  </si>
  <si>
    <t>Pulda</t>
  </si>
  <si>
    <t>Miroš</t>
  </si>
  <si>
    <t>Puldová</t>
  </si>
  <si>
    <t>Punčochář</t>
  </si>
  <si>
    <t>Pénzesová</t>
  </si>
  <si>
    <t>Miroslava</t>
  </si>
  <si>
    <t>Pírek</t>
  </si>
  <si>
    <t>Přibyl</t>
  </si>
  <si>
    <t>Vojtěch</t>
  </si>
  <si>
    <t>Přikrylová</t>
  </si>
  <si>
    <t>Regina</t>
  </si>
  <si>
    <t>Radoušová</t>
  </si>
  <si>
    <t>Rajtarová</t>
  </si>
  <si>
    <t>Reinbergrová</t>
  </si>
  <si>
    <t>Rendeková</t>
  </si>
  <si>
    <t>Rendla</t>
  </si>
  <si>
    <t>Resl</t>
  </si>
  <si>
    <t>Režová</t>
  </si>
  <si>
    <t>Rolínek</t>
  </si>
  <si>
    <t>Rosa</t>
  </si>
  <si>
    <t>Rott</t>
  </si>
  <si>
    <t>Peter</t>
  </si>
  <si>
    <t>Roubín</t>
  </si>
  <si>
    <t>Rybářová</t>
  </si>
  <si>
    <t>Libuše</t>
  </si>
  <si>
    <t>Rychtář</t>
  </si>
  <si>
    <t>Rychtářová</t>
  </si>
  <si>
    <t>Stanislava</t>
  </si>
  <si>
    <t>Rylich</t>
  </si>
  <si>
    <t>Rylichová</t>
  </si>
  <si>
    <t>Rytíř</t>
  </si>
  <si>
    <t>Rössl</t>
  </si>
  <si>
    <t>Růžičková</t>
  </si>
  <si>
    <t>Schimmerle</t>
  </si>
  <si>
    <t>Schliegsbirová</t>
  </si>
  <si>
    <t>Schwarz</t>
  </si>
  <si>
    <t>Skácel</t>
  </si>
  <si>
    <t>Skála</t>
  </si>
  <si>
    <t>Slach</t>
  </si>
  <si>
    <t>Slavíček</t>
  </si>
  <si>
    <t>Slavíčková</t>
  </si>
  <si>
    <t>Smola</t>
  </si>
  <si>
    <t>Jaroslav Ml.</t>
  </si>
  <si>
    <t>Jaroslav Sr.</t>
  </si>
  <si>
    <t>Socha</t>
  </si>
  <si>
    <t>Souček</t>
  </si>
  <si>
    <t>Srnská</t>
  </si>
  <si>
    <t>Srnský</t>
  </si>
  <si>
    <t>Stacke</t>
  </si>
  <si>
    <t>Stašek</t>
  </si>
  <si>
    <t>Stašková</t>
  </si>
  <si>
    <t>Olga</t>
  </si>
  <si>
    <t>Stejskal</t>
  </si>
  <si>
    <t>Stephan</t>
  </si>
  <si>
    <t>Ingrid</t>
  </si>
  <si>
    <t>Stoklásek</t>
  </si>
  <si>
    <t>Stoklásková</t>
  </si>
  <si>
    <t>Strych</t>
  </si>
  <si>
    <t>Suchomel</t>
  </si>
  <si>
    <t>Luděk</t>
  </si>
  <si>
    <t>Suchomelová</t>
  </si>
  <si>
    <t>Suk</t>
  </si>
  <si>
    <t>Svobodová</t>
  </si>
  <si>
    <t>Syrová</t>
  </si>
  <si>
    <t>Syrovátka</t>
  </si>
  <si>
    <t>Tauchmanová</t>
  </si>
  <si>
    <t>Tišer</t>
  </si>
  <si>
    <t>Tomi</t>
  </si>
  <si>
    <t>Tománek</t>
  </si>
  <si>
    <t>Ton</t>
  </si>
  <si>
    <t>Trýzna</t>
  </si>
  <si>
    <t>Turinský</t>
  </si>
  <si>
    <t>Tvrdoň</t>
  </si>
  <si>
    <t>Tymeš</t>
  </si>
  <si>
    <t>Tyrol</t>
  </si>
  <si>
    <t>Urbanová</t>
  </si>
  <si>
    <t>Bronislava</t>
  </si>
  <si>
    <t>Vahalová</t>
  </si>
  <si>
    <t>Vajsar</t>
  </si>
  <si>
    <t>Vajčner</t>
  </si>
  <si>
    <t>Vajčovec</t>
  </si>
  <si>
    <t>Valenta</t>
  </si>
  <si>
    <t>Valenz</t>
  </si>
  <si>
    <t>Valenzová</t>
  </si>
  <si>
    <t>Valášek</t>
  </si>
  <si>
    <t>Valík</t>
  </si>
  <si>
    <t>Vančurová</t>
  </si>
  <si>
    <t>Romana</t>
  </si>
  <si>
    <t>Vaníček</t>
  </si>
  <si>
    <t>Vaníčková</t>
  </si>
  <si>
    <t>Vavrovič</t>
  </si>
  <si>
    <t>Vavřičková</t>
  </si>
  <si>
    <t>Vašulková</t>
  </si>
  <si>
    <t>Vašíček</t>
  </si>
  <si>
    <t>Vašíčková</t>
  </si>
  <si>
    <t>Julie</t>
  </si>
  <si>
    <t>Vejrek</t>
  </si>
  <si>
    <t>Velek</t>
  </si>
  <si>
    <t>Vencl</t>
  </si>
  <si>
    <t>Venclová</t>
  </si>
  <si>
    <t>Vlk</t>
  </si>
  <si>
    <t>Vlček</t>
  </si>
  <si>
    <t>Vochoč</t>
  </si>
  <si>
    <t>Vokrouhlíková</t>
  </si>
  <si>
    <t>Volenec</t>
  </si>
  <si>
    <t>Vorlíček</t>
  </si>
  <si>
    <t>Vozka</t>
  </si>
  <si>
    <t>Markéta</t>
  </si>
  <si>
    <t>Výška</t>
  </si>
  <si>
    <t>Zahradník</t>
  </si>
  <si>
    <t>Zapletalová</t>
  </si>
  <si>
    <t>Zavadil</t>
  </si>
  <si>
    <t>Ziegler</t>
  </si>
  <si>
    <t>Jochen</t>
  </si>
  <si>
    <t>Zigo</t>
  </si>
  <si>
    <t>Zirmová</t>
  </si>
  <si>
    <t>Karolína</t>
  </si>
  <si>
    <t>Znamínko</t>
  </si>
  <si>
    <t>Zoubek</t>
  </si>
  <si>
    <t>Šafrata</t>
  </si>
  <si>
    <t>Šafratová</t>
  </si>
  <si>
    <t>Jitka Ml.</t>
  </si>
  <si>
    <t>Šatra</t>
  </si>
  <si>
    <t>Šatrová</t>
  </si>
  <si>
    <t>Šebesta</t>
  </si>
  <si>
    <t>Šebestová</t>
  </si>
  <si>
    <t>Zdeňka</t>
  </si>
  <si>
    <t>Šeda</t>
  </si>
  <si>
    <t>Ševčík</t>
  </si>
  <si>
    <t>Šimek</t>
  </si>
  <si>
    <t>Šimák</t>
  </si>
  <si>
    <t>Škobrtal</t>
  </si>
  <si>
    <t>Škoda</t>
  </si>
  <si>
    <t>Škopek</t>
  </si>
  <si>
    <t>Šoustek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</si>
  <si>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</si>
  <si>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</si>
  <si>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</si>
  <si>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</si>
  <si>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</si>
  <si>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</si>
  <si>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</si>
  <si>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</si>
  <si>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</si>
  <si>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</si>
  <si>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</si>
  <si>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</si>
  <si>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</si>
  <si>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</si>
  <si>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</si>
  <si>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</si>
  <si>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</si>
  <si>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</si>
  <si>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</si>
  <si>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</si>
  <si>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</si>
  <si>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</si>
  <si>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</si>
  <si>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</si>
  <si>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</si>
  <si>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</si>
  <si>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</si>
  <si>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Vědomice</t>
  </si>
  <si>
    <t>Brno-Slatina, Černozemní ul.</t>
  </si>
  <si>
    <t>Litovel, areál Sokolovny</t>
  </si>
  <si>
    <t>Litovel ÓPN</t>
  </si>
  <si>
    <t>Lipník (u fotbalového hřiště)</t>
  </si>
  <si>
    <t>PC  Sokol  Lipník</t>
  </si>
  <si>
    <t>CTP club Ořech</t>
  </si>
  <si>
    <t>hřiště CTP clubu, Kopaninská ul. 189, Ořech</t>
  </si>
  <si>
    <t>Prvomájové koulení</t>
  </si>
  <si>
    <t>PC Egrensis</t>
  </si>
  <si>
    <t>MČR 2x2</t>
  </si>
  <si>
    <t>Valšovický pohár</t>
  </si>
  <si>
    <t>Grand Prix d´Austerlitz</t>
  </si>
  <si>
    <t>Mozartovy koule</t>
  </si>
  <si>
    <t>Olomouc</t>
  </si>
  <si>
    <t>Orlovský kahan</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</si>
  <si>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</si>
  <si>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</si>
  <si>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</si>
  <si>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</si>
  <si>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</si>
  <si>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</si>
  <si>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</si>
  <si>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</si>
  <si>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</si>
  <si>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</si>
  <si>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</si>
  <si>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</si>
  <si>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</si>
  <si>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</si>
  <si>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</si>
  <si>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</si>
  <si>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</si>
  <si>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SK Šejk Peterka</t>
  </si>
  <si>
    <t>Chmelařová</t>
  </si>
  <si>
    <t>Daněk</t>
  </si>
  <si>
    <t>Daňková</t>
  </si>
  <si>
    <t>Dimitrovová</t>
  </si>
  <si>
    <t>Ejem</t>
  </si>
  <si>
    <t>Ejemová</t>
  </si>
  <si>
    <t>Faltýnek</t>
  </si>
  <si>
    <t>Faško</t>
  </si>
  <si>
    <t>Julius</t>
  </si>
  <si>
    <t>Fereš</t>
  </si>
  <si>
    <t>Fernández</t>
  </si>
  <si>
    <t>Sergio</t>
  </si>
  <si>
    <t>Gruber</t>
  </si>
  <si>
    <t>Hach</t>
  </si>
  <si>
    <t>Hendrych</t>
  </si>
  <si>
    <t>Hlavatý</t>
  </si>
  <si>
    <t>Vadim</t>
  </si>
  <si>
    <t>Ilgner</t>
  </si>
  <si>
    <t>Jakubek</t>
  </si>
  <si>
    <t>Javůrek</t>
  </si>
  <si>
    <t>Ježíšková</t>
  </si>
  <si>
    <t>Božena</t>
  </si>
  <si>
    <t>Jeřalová</t>
  </si>
  <si>
    <t>Juráň</t>
  </si>
  <si>
    <t>Kadavá</t>
  </si>
  <si>
    <t>Kalvoda</t>
  </si>
  <si>
    <t>Kapeš</t>
  </si>
  <si>
    <t>Kargerová</t>
  </si>
  <si>
    <t>Kohoutová</t>
  </si>
  <si>
    <t>Krtička</t>
  </si>
  <si>
    <t>Kulhánek</t>
  </si>
  <si>
    <t>Kunc</t>
  </si>
  <si>
    <t>Lukášová</t>
  </si>
  <si>
    <t>Nagy</t>
  </si>
  <si>
    <t>Navrátil</t>
  </si>
  <si>
    <t>Olšarová</t>
  </si>
  <si>
    <t>Ottomanský</t>
  </si>
  <si>
    <t>Poprocký</t>
  </si>
  <si>
    <t>Arpád</t>
  </si>
  <si>
    <t>Přibil</t>
  </si>
  <si>
    <t>Erik</t>
  </si>
  <si>
    <t>Richter</t>
  </si>
  <si>
    <t>Riegerová</t>
  </si>
  <si>
    <t>Dina</t>
  </si>
  <si>
    <t>Salmi</t>
  </si>
  <si>
    <t>Makhlouf</t>
  </si>
  <si>
    <t>Shon</t>
  </si>
  <si>
    <t>Šimon</t>
  </si>
  <si>
    <t>Slobodová</t>
  </si>
  <si>
    <t>Lumír St.</t>
  </si>
  <si>
    <t>Stloukal</t>
  </si>
  <si>
    <t>Suková</t>
  </si>
  <si>
    <t>Svoboda</t>
  </si>
  <si>
    <t>Tomiš</t>
  </si>
  <si>
    <t>Pavol</t>
  </si>
  <si>
    <t>Tomišová</t>
  </si>
  <si>
    <t>Uhlár</t>
  </si>
  <si>
    <t>Valášková</t>
  </si>
  <si>
    <t>Vašulka</t>
  </si>
  <si>
    <t>Wenig</t>
  </si>
  <si>
    <t>Thomas</t>
  </si>
  <si>
    <t>Zdobinský</t>
  </si>
  <si>
    <t>Šebek</t>
  </si>
  <si>
    <t>Viktor</t>
  </si>
  <si>
    <t>Šipr</t>
  </si>
  <si>
    <t>Žampachová</t>
  </si>
  <si>
    <t>Ořech</t>
  </si>
  <si>
    <t>Jarní lipnické koule</t>
  </si>
  <si>
    <t>16.03.2013</t>
  </si>
  <si>
    <t>Lipník</t>
  </si>
  <si>
    <t>Beraní koule</t>
  </si>
  <si>
    <t>30.03.2013</t>
  </si>
  <si>
    <t>Albrechtice</t>
  </si>
  <si>
    <t>Nakashi Cup</t>
  </si>
  <si>
    <t>GP pivovaru Litovel</t>
  </si>
  <si>
    <t>06.04.2013</t>
  </si>
  <si>
    <t>Brno - Slatina</t>
  </si>
  <si>
    <t>SLOPE</t>
  </si>
  <si>
    <t>Saharský pohár</t>
  </si>
  <si>
    <t>13.04.2013</t>
  </si>
  <si>
    <t>SK Sahara Vědomice</t>
  </si>
  <si>
    <t>Vědomická koule</t>
  </si>
  <si>
    <t>20.04.2013</t>
  </si>
  <si>
    <t>Litovel</t>
  </si>
  <si>
    <t>KLIP litovel</t>
  </si>
  <si>
    <t>Lipnický košónek Zdeňka Vavroviče</t>
  </si>
  <si>
    <t>27.04.2013</t>
  </si>
  <si>
    <t>PK Vojnův Městec</t>
  </si>
  <si>
    <t>Karlův jarní pohár</t>
  </si>
  <si>
    <t>Čarodějnické koule</t>
  </si>
  <si>
    <t>30.04.2013</t>
  </si>
  <si>
    <t>Prvomájové koule</t>
  </si>
  <si>
    <t>01.05.2013</t>
  </si>
  <si>
    <t>Soustředění + MČR juniorů</t>
  </si>
  <si>
    <t>02.05.2013</t>
  </si>
  <si>
    <t>Drhleny</t>
  </si>
  <si>
    <t>KM ČAPEK</t>
  </si>
  <si>
    <t>CENTROPE  SLOVINSKO</t>
  </si>
  <si>
    <t>04.05.2013</t>
  </si>
  <si>
    <t>17. Prvomájové koule barona Prášila</t>
  </si>
  <si>
    <t>Valšovice</t>
  </si>
  <si>
    <t>SKP Hranice VI-Valšovice</t>
  </si>
  <si>
    <t>O pohár piráta Morgana</t>
  </si>
  <si>
    <t>05.05.2013</t>
  </si>
  <si>
    <t>MČR klubů 1.kolo</t>
  </si>
  <si>
    <t>08.05.2013</t>
  </si>
  <si>
    <t>dle rozpisu</t>
  </si>
  <si>
    <t>STK</t>
  </si>
  <si>
    <t>Chateau Náměšť</t>
  </si>
  <si>
    <t>11.05.2013</t>
  </si>
  <si>
    <t>Náměšť na Hané</t>
  </si>
  <si>
    <t>KB Olomouc</t>
  </si>
  <si>
    <t>CENTROPE  POLSKO</t>
  </si>
  <si>
    <t>18.05.2013</t>
  </si>
  <si>
    <t>Turnaj dvojic</t>
  </si>
  <si>
    <t>25.05.2013</t>
  </si>
  <si>
    <t>HAPEK</t>
  </si>
  <si>
    <t>XVII. Kolovská koule</t>
  </si>
  <si>
    <t>Memory Cup</t>
  </si>
  <si>
    <t>Orlová</t>
  </si>
  <si>
    <t>CENTROPE  RAKOUSKO</t>
  </si>
  <si>
    <t>01.06.2013</t>
  </si>
  <si>
    <t>Albrechtický kahan</t>
  </si>
  <si>
    <t>08.06.2013</t>
  </si>
  <si>
    <t>MČR ve vyrážení</t>
  </si>
  <si>
    <t>09.06.2013</t>
  </si>
  <si>
    <t>CENTROPE  ČESKO</t>
  </si>
  <si>
    <t>15.06.2013</t>
  </si>
  <si>
    <t>ZÁMEK TRÓJA</t>
  </si>
  <si>
    <t>VARAN KV</t>
  </si>
  <si>
    <t>Tulamore Dew</t>
  </si>
  <si>
    <t>MČR 3x3</t>
  </si>
  <si>
    <t>22.06.2013</t>
  </si>
  <si>
    <t>Jaroměřice n. Rokytnou</t>
  </si>
  <si>
    <t>CARREAU Brno</t>
  </si>
  <si>
    <t>MČR  3x3 muži kvalifikace na MS</t>
  </si>
  <si>
    <t>29.06.2013</t>
  </si>
  <si>
    <t>Stolín</t>
  </si>
  <si>
    <t>Hanácké bakole</t>
  </si>
  <si>
    <t>05.07.2013</t>
  </si>
  <si>
    <t>MČR klubů 2.kolo</t>
  </si>
  <si>
    <t>06.07.2013</t>
  </si>
  <si>
    <t>O brněnskou kouli 18.ročník</t>
  </si>
  <si>
    <t>07.07.2013</t>
  </si>
  <si>
    <t>SOP Fňáky Brno</t>
  </si>
  <si>
    <t>Maxitrh.cz</t>
  </si>
  <si>
    <t>13.07.2013</t>
  </si>
  <si>
    <t>Vo Jarinovy koule 17.ročník</t>
  </si>
  <si>
    <t>Hartvíkovice</t>
  </si>
  <si>
    <t>Vo Jarinku 11. ročník</t>
  </si>
  <si>
    <t>Krumsínská hroda</t>
  </si>
  <si>
    <t>20.07.2013</t>
  </si>
  <si>
    <t>M Cup</t>
  </si>
  <si>
    <t>27.07.2013</t>
  </si>
  <si>
    <t>Slavkov u Brna</t>
  </si>
  <si>
    <t>03.08.2013</t>
  </si>
  <si>
    <t>Stolínský křečák - memoriál Jaroslava Smoly</t>
  </si>
  <si>
    <t>Mastr Cup</t>
  </si>
  <si>
    <t>MČR 2X2 mixy</t>
  </si>
  <si>
    <t>10.08.2013</t>
  </si>
  <si>
    <t>Podřipský pohár</t>
  </si>
  <si>
    <t>17.08.2013</t>
  </si>
  <si>
    <t>O pohár praotce Čecha</t>
  </si>
  <si>
    <t>CENTROPE  SLOVENSKO</t>
  </si>
  <si>
    <t>24.08.2013</t>
  </si>
  <si>
    <t>O pohár města Brna - VARS Cup</t>
  </si>
  <si>
    <t>31.08.2013</t>
  </si>
  <si>
    <t>hrad VEVEŘÍ</t>
  </si>
  <si>
    <t>07.09.2013</t>
  </si>
  <si>
    <t>CENTROPE  MAĎARSKO</t>
  </si>
  <si>
    <t>14.09.2013</t>
  </si>
  <si>
    <t>Selské  koule</t>
  </si>
  <si>
    <t>Sněžné</t>
  </si>
  <si>
    <t>PEPA Sněžné</t>
  </si>
  <si>
    <t>GEKON o křišťálovou tašku</t>
  </si>
  <si>
    <t>GEKON "B"</t>
  </si>
  <si>
    <t>MČR klubů 3.kolo</t>
  </si>
  <si>
    <t>15.09.2013</t>
  </si>
  <si>
    <t>MČR 55 plus</t>
  </si>
  <si>
    <t>21.09.2013</t>
  </si>
  <si>
    <t>Únětice</t>
  </si>
  <si>
    <t>MČR klubů 4.kolo</t>
  </si>
  <si>
    <t>22.09.2013</t>
  </si>
  <si>
    <t>28.09.2013</t>
  </si>
  <si>
    <t>Svatováclavský turnaj</t>
  </si>
  <si>
    <t>Rychtář cup</t>
  </si>
  <si>
    <t>Čerlinka cup</t>
  </si>
  <si>
    <t>05.10.2013</t>
  </si>
  <si>
    <t>Přebor KV a PLZ kraje 2x2 - memoriál Mirka Valenty</t>
  </si>
  <si>
    <t>MEVA Cup</t>
  </si>
  <si>
    <t>Polabský pohár</t>
  </si>
  <si>
    <t>Zlaté prasátko</t>
  </si>
  <si>
    <t>12.10.2013</t>
  </si>
  <si>
    <t>Podzimní lipnické koule</t>
  </si>
  <si>
    <t>Kapucínova koule</t>
  </si>
  <si>
    <t>19.10.2013</t>
  </si>
  <si>
    <t>Chrudim</t>
  </si>
  <si>
    <t>AURA Havl. Brod .</t>
  </si>
  <si>
    <t>Albrechtický pohár</t>
  </si>
  <si>
    <t>26.10.2013</t>
  </si>
  <si>
    <t>Top klip</t>
  </si>
  <si>
    <t>02.11.2013</t>
  </si>
  <si>
    <t>Fishing cup</t>
  </si>
  <si>
    <t>09.11.2013</t>
  </si>
  <si>
    <t>07.12.2013</t>
  </si>
  <si>
    <t>26.12.2013</t>
  </si>
  <si>
    <t>PK 1293 Vojnův Městec</t>
  </si>
  <si>
    <t>Barnatová</t>
  </si>
  <si>
    <t>PKK Třebíč</t>
  </si>
  <si>
    <t>1. Starobrněnský PK</t>
  </si>
  <si>
    <t>Beranová</t>
  </si>
  <si>
    <t>Pavla</t>
  </si>
  <si>
    <t>SENIOR TÝM Praha 1</t>
  </si>
  <si>
    <t>Beseda</t>
  </si>
  <si>
    <t>Club Rodamiento</t>
  </si>
  <si>
    <t>Besedová</t>
  </si>
  <si>
    <t>PK Osika Plzeň</t>
  </si>
  <si>
    <t>Blaschková</t>
  </si>
  <si>
    <t>Borovička</t>
  </si>
  <si>
    <t>SKP Kulová osma</t>
  </si>
  <si>
    <t>Borovičková</t>
  </si>
  <si>
    <t>Boušová</t>
  </si>
  <si>
    <t>Ludmila</t>
  </si>
  <si>
    <t>PCFT Sokoleč</t>
  </si>
  <si>
    <t>POP Praha</t>
  </si>
  <si>
    <t>PC Sokol PP Hr. Králové</t>
  </si>
  <si>
    <t>Brevčinský</t>
  </si>
  <si>
    <t>SOKOL Staříč</t>
  </si>
  <si>
    <t>Petanque parta Sněžné</t>
  </si>
  <si>
    <t>PCP Lipník</t>
  </si>
  <si>
    <t>Chaloupek</t>
  </si>
  <si>
    <t>Cimrman Formán</t>
  </si>
  <si>
    <t>Dlouhá</t>
  </si>
  <si>
    <t>Durajová</t>
  </si>
  <si>
    <t>Nikol</t>
  </si>
  <si>
    <t>Fafek</t>
  </si>
  <si>
    <t>Fafková</t>
  </si>
  <si>
    <t>Faust</t>
  </si>
  <si>
    <t>Matyáš</t>
  </si>
  <si>
    <t>Fila</t>
  </si>
  <si>
    <t>Froněk</t>
  </si>
  <si>
    <t>Gargulák</t>
  </si>
  <si>
    <t>Gavlasová</t>
  </si>
  <si>
    <t>C.T.P. Club Ořech</t>
  </si>
  <si>
    <t>Haisová</t>
  </si>
  <si>
    <t>Lili</t>
  </si>
  <si>
    <t>Hejkal</t>
  </si>
  <si>
    <t>Artur</t>
  </si>
  <si>
    <t>Hildenbrand</t>
  </si>
  <si>
    <t>Benjamin</t>
  </si>
  <si>
    <t>Kulový blesk Olomouc</t>
  </si>
  <si>
    <t>Hobža</t>
  </si>
  <si>
    <t>Holický</t>
  </si>
  <si>
    <t>Horálková</t>
  </si>
  <si>
    <t>Houser</t>
  </si>
  <si>
    <t>Javhamre</t>
  </si>
  <si>
    <t>Ethel</t>
  </si>
  <si>
    <t>Jaworková</t>
  </si>
  <si>
    <t>Ježková</t>
  </si>
  <si>
    <t>Kadeřábek</t>
  </si>
  <si>
    <t>Kalivoda</t>
  </si>
  <si>
    <t>Kamaryt</t>
  </si>
  <si>
    <t>Karásková</t>
  </si>
  <si>
    <t>Františka</t>
  </si>
  <si>
    <t>Kolář</t>
  </si>
  <si>
    <t>Kolářová</t>
  </si>
  <si>
    <t>Komárek</t>
  </si>
  <si>
    <t>Kortusová</t>
  </si>
  <si>
    <t>Vendula</t>
  </si>
  <si>
    <t>Koudelková</t>
  </si>
  <si>
    <t>Ema</t>
  </si>
  <si>
    <t>Krajánek</t>
  </si>
  <si>
    <t>Krajánková</t>
  </si>
  <si>
    <t>Krejčín</t>
  </si>
  <si>
    <t>Leoš</t>
  </si>
  <si>
    <t>Krejčínová</t>
  </si>
  <si>
    <t>Kriegler</t>
  </si>
  <si>
    <t>Krieglerová</t>
  </si>
  <si>
    <t>Kuchař</t>
  </si>
  <si>
    <t>Jan ml.</t>
  </si>
  <si>
    <t>Jan st.</t>
  </si>
  <si>
    <t>Kuncová</t>
  </si>
  <si>
    <t>Kučerová</t>
  </si>
  <si>
    <t>König</t>
  </si>
  <si>
    <t>Drahomír</t>
  </si>
  <si>
    <t>Lenhartová</t>
  </si>
  <si>
    <t>Lešanič</t>
  </si>
  <si>
    <t>Juraj</t>
  </si>
  <si>
    <t>Lešaničová</t>
  </si>
  <si>
    <t>Lundahl</t>
  </si>
  <si>
    <t>Lennart</t>
  </si>
  <si>
    <t>Lánská</t>
  </si>
  <si>
    <t>Lesklé koule - 1. PC Líšnic</t>
  </si>
  <si>
    <t>Mališ</t>
  </si>
  <si>
    <t>Mallatová</t>
  </si>
  <si>
    <t>Mazúr</t>
  </si>
  <si>
    <t>Meduna</t>
  </si>
  <si>
    <t>Vilém</t>
  </si>
  <si>
    <t>Medunová</t>
  </si>
  <si>
    <t>Metzker</t>
  </si>
  <si>
    <t>Mitkovová</t>
  </si>
  <si>
    <t>Mrkvička</t>
  </si>
  <si>
    <t>Mrkvičková</t>
  </si>
  <si>
    <t>Mrázek</t>
  </si>
  <si>
    <t>Mrňák</t>
  </si>
  <si>
    <t>Musilová</t>
  </si>
  <si>
    <t>Navalaný</t>
  </si>
  <si>
    <t>Navrátilová</t>
  </si>
  <si>
    <t>Pachla</t>
  </si>
  <si>
    <t>Beatrice</t>
  </si>
  <si>
    <t>Paulíková</t>
  </si>
  <si>
    <t>Magdaléna</t>
  </si>
  <si>
    <t>Pavýza</t>
  </si>
  <si>
    <t>Pinkas</t>
  </si>
  <si>
    <t>Pinkasová</t>
  </si>
  <si>
    <t>Podrabský</t>
  </si>
  <si>
    <t>Pánek</t>
  </si>
  <si>
    <t>Přibylová</t>
  </si>
  <si>
    <t>Radojčič</t>
  </si>
  <si>
    <t>Siniša</t>
  </si>
  <si>
    <t>Rychter</t>
  </si>
  <si>
    <t>Rychterová</t>
  </si>
  <si>
    <t>Salač</t>
  </si>
  <si>
    <t>Schaal</t>
  </si>
  <si>
    <t>Schinzel</t>
  </si>
  <si>
    <t>Schmid</t>
  </si>
  <si>
    <t>Skokan</t>
  </si>
  <si>
    <t>Slabina</t>
  </si>
  <si>
    <t>Slaná</t>
  </si>
  <si>
    <t>Slaný</t>
  </si>
  <si>
    <t>Marcel</t>
  </si>
  <si>
    <t>Slapnička</t>
  </si>
  <si>
    <t>Sládková</t>
  </si>
  <si>
    <t>Soldán</t>
  </si>
  <si>
    <t>Sýkora</t>
  </si>
  <si>
    <t>Tomášková</t>
  </si>
  <si>
    <t>Trudič</t>
  </si>
  <si>
    <t>Valentová</t>
  </si>
  <si>
    <t>Vinopalová</t>
  </si>
  <si>
    <t>Vykoukal</t>
  </si>
  <si>
    <t>Zdobinská</t>
  </si>
  <si>
    <t>Zátka</t>
  </si>
  <si>
    <t>Šamonilová</t>
  </si>
  <si>
    <t>Šejba</t>
  </si>
  <si>
    <t>Šidlichovský</t>
  </si>
  <si>
    <t>Šimíček</t>
  </si>
  <si>
    <t>Šimůnková</t>
  </si>
  <si>
    <t>Šmejkal</t>
  </si>
  <si>
    <t>Špannerová</t>
  </si>
  <si>
    <t>Špiclová</t>
  </si>
  <si>
    <t>Adéla</t>
  </si>
  <si>
    <t>Špimerová</t>
  </si>
  <si>
    <t>Štreitová</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</si>
  <si>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</si>
  <si>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</si>
  <si>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</si>
  <si>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</si>
  <si>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</si>
  <si>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</si>
  <si>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</si>
  <si>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</si>
  <si>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</si>
  <si>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</si>
  <si>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</si>
  <si>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</si>
  <si>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</si>
  <si>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</si>
  <si>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</si>
  <si>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</si>
  <si>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</si>
  <si>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</si>
  <si>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</si>
  <si>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</si>
  <si>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</si>
  <si>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</si>
  <si>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</si>
  <si>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</si>
  <si>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</si>
  <si>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</si>
  <si>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</si>
  <si>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Litovel Closed</t>
  </si>
  <si>
    <t>Slovinsko</t>
  </si>
  <si>
    <t>LITOVEL CUP</t>
  </si>
  <si>
    <t>Polsko</t>
  </si>
  <si>
    <t>Rakousko</t>
  </si>
  <si>
    <t>Hanácká brdolka</t>
  </si>
  <si>
    <t>Slovensko</t>
  </si>
  <si>
    <t>Maďarsko</t>
  </si>
  <si>
    <t>O prasečí hlavu</t>
  </si>
  <si>
    <t>Houška</t>
  </si>
  <si>
    <t>Kindl</t>
  </si>
  <si>
    <t>Launová</t>
  </si>
  <si>
    <t>Michalička</t>
  </si>
  <si>
    <t>Ondruška</t>
  </si>
  <si>
    <t>Trněná</t>
  </si>
  <si>
    <t>Vajová</t>
  </si>
  <si>
    <t>Šmíd</t>
  </si>
  <si>
    <t>Soubor lze zálohovat stiskem tlačítka Zálohování souboru na listu Start.listina.</t>
  </si>
  <si>
    <t>MČR 3x3 ženy kvalifikace na ME</t>
  </si>
  <si>
    <t>seznam přihlášených týmů</t>
  </si>
  <si>
    <t>přihlásit se na tento turnaj</t>
  </si>
  <si>
    <t> English</t>
  </si>
  <si>
    <t>Počet přihlášených týmů: 8</t>
  </si>
  <si>
    <t>Turnaj:</t>
  </si>
  <si>
    <t>trojice</t>
  </si>
  <si>
    <t>Síla turnaje: 13.7692000</t>
  </si>
  <si>
    <t>Č. licence</t>
  </si>
  <si>
    <t>Příjmení a jméno [Odhlásit tým]</t>
  </si>
  <si>
    <t>Síla: 79</t>
  </si>
  <si>
    <t>Bukov?ík, Jan</t>
  </si>
  <si>
    <t>31.250</t>
  </si>
  <si>
    <t>Šev?ík, Jaroslav</t>
  </si>
  <si>
    <t>19.814</t>
  </si>
  <si>
    <t>Vaj?ovec, Kamil</t>
  </si>
  <si>
    <t>24.063</t>
  </si>
  <si>
    <t>Síla: 64</t>
  </si>
  <si>
    <t>Bury, Radim</t>
  </si>
  <si>
    <t>14.313</t>
  </si>
  <si>
    <t>Olšár, Marek</t>
  </si>
  <si>
    <t>24.376</t>
  </si>
  <si>
    <t>Jurišta, Kamil</t>
  </si>
  <si>
    <t>19.876</t>
  </si>
  <si>
    <t>Síla: 53</t>
  </si>
  <si>
    <t>Valík, Václav</t>
  </si>
  <si>
    <t>30.875</t>
  </si>
  <si>
    <t>Žiak, Vojt?ch</t>
  </si>
  <si>
    <t>22.250</t>
  </si>
  <si>
    <t>XXXXX</t>
  </si>
  <si>
    <t>Síla: 16</t>
  </si>
  <si>
    <t>Puhr, Jaromír</t>
  </si>
  <si>
    <t>9.376</t>
  </si>
  <si>
    <t>Vladimír Dona</t>
  </si>
  <si>
    <t>Síla: 7</t>
  </si>
  <si>
    <t>Brev?inský, Tomáš</t>
  </si>
  <si>
    <t>6.407</t>
  </si>
  <si>
    <t>Mališ, David</t>
  </si>
  <si>
    <t>0.313</t>
  </si>
  <si>
    <t>Pasterčák Josef</t>
  </si>
  <si>
    <t>Síla: 4</t>
  </si>
  <si>
    <t>Brož, Karel</t>
  </si>
  <si>
    <t>2.750</t>
  </si>
  <si>
    <t>König, Drahomír</t>
  </si>
  <si>
    <t>0.875</t>
  </si>
  <si>
    <t>Žídková, Lenka</t>
  </si>
  <si>
    <t>0.000</t>
  </si>
  <si>
    <t>Síla: 0</t>
  </si>
  <si>
    <t>Pavel Tomiš</t>
  </si>
  <si>
    <t>Jana Tomišová</t>
  </si>
  <si>
    <t>XI XAO</t>
  </si>
  <si>
    <t>Kozelský, Martin</t>
  </si>
  <si>
    <t>Rodková Ludmila</t>
  </si>
  <si>
    <t>Bačo David</t>
  </si>
  <si>
    <t>xxa</t>
  </si>
  <si>
    <t/>
  </si>
  <si>
    <t>Kamil Jurišta</t>
  </si>
  <si>
    <t>Tomáš Brevčinský, David Mališ</t>
  </si>
  <si>
    <t>150,- dospělí, 70 ,- junioři</t>
  </si>
  <si>
    <t>Poháry a ceny od města Orlová</t>
  </si>
  <si>
    <t>Ano, 60 minut</t>
  </si>
  <si>
    <t>Ne</t>
  </si>
  <si>
    <t>polojasno , zataženo</t>
  </si>
  <si>
    <t>žádné</t>
  </si>
  <si>
    <t>turnaj proběhl v pořádku bez výhrad</t>
  </si>
  <si>
    <t>Vzhledem k malému počtu startujících jsme byli nuceni hrát 5 trojic a 3 dvojice.</t>
  </si>
  <si>
    <t>Bohužel se sešlo několik okolností najednou a naši stálí návštěvníci ze spřátelených klubů nemohli přijet.</t>
  </si>
  <si>
    <t>Proto tak malá účast.</t>
  </si>
  <si>
    <t>Marek Olšár</t>
  </si>
  <si>
    <t>91075127999754999934321445</t>
  </si>
  <si>
    <t>1 PAK Albrechtice - Bukovčík Jan</t>
  </si>
  <si>
    <t>91058565999512999863674503</t>
  </si>
  <si>
    <t>2 TOP - ORLOVÁ - Bury Radim</t>
  </si>
  <si>
    <t>91053125989872999951645024</t>
  </si>
  <si>
    <t>3 PAK Albrechtice - Valík Václav</t>
  </si>
  <si>
    <t>91009376979773999771319016</t>
  </si>
  <si>
    <t>4 TOP - ORLOVÁ - Puhr Jaromír</t>
  </si>
  <si>
    <t>91006720989178999713114238</t>
  </si>
  <si>
    <t>5 TOP - ORLOVÁ - Brevčinský Tomáš</t>
  </si>
  <si>
    <t>91003625998357999617151185</t>
  </si>
  <si>
    <t>6 SOKOL Staříč - Brož Karel</t>
  </si>
  <si>
    <t>91000000979442999440363639</t>
  </si>
  <si>
    <t>7 SOKOL Staříč - Kozelský Martin</t>
  </si>
  <si>
    <t>91000000970002990000885861</t>
  </si>
  <si>
    <t xml:space="preserve">8   - Pavel Tomiš  </t>
  </si>
  <si>
    <t>90000000900000990000841102</t>
  </si>
  <si>
    <t>90000000900000990000743608</t>
  </si>
  <si>
    <t>90000000900000990000927858</t>
  </si>
  <si>
    <t>90000000900000990000639663</t>
  </si>
  <si>
    <t>90000000900000990000402138</t>
  </si>
  <si>
    <t>90000000900000990000183295</t>
  </si>
  <si>
    <t>90000000900000990000849086</t>
  </si>
  <si>
    <t>90000000900000990000438431</t>
  </si>
  <si>
    <t>90000000900000990000152754</t>
  </si>
  <si>
    <t>90000000900000990000998663</t>
  </si>
  <si>
    <t>90000000900000990000270675</t>
  </si>
  <si>
    <t>90000000900000990000410134</t>
  </si>
  <si>
    <t>90000000900000990000932993</t>
  </si>
  <si>
    <t>90000000900000990000966113</t>
  </si>
  <si>
    <t>90000000900000990000219494</t>
  </si>
  <si>
    <t>90000000900000990000111886</t>
  </si>
  <si>
    <t>90000000900000990000733248</t>
  </si>
  <si>
    <t>90000000900000990000961561</t>
  </si>
  <si>
    <t>90000000900000990000911292</t>
  </si>
  <si>
    <t>90000000900000990000930454</t>
  </si>
  <si>
    <t>90000000900000990000048337</t>
  </si>
  <si>
    <t>90000000900000990000060217</t>
  </si>
  <si>
    <t>90000000900000990000517008</t>
  </si>
  <si>
    <t>90000000900000990000203339</t>
  </si>
  <si>
    <t>90000000900000990000299865</t>
  </si>
  <si>
    <t>90000000900000990000692862</t>
  </si>
  <si>
    <t>90000000900000990000828583</t>
  </si>
  <si>
    <t>90000000900000990000365448</t>
  </si>
  <si>
    <t>90000000900000990000380051</t>
  </si>
  <si>
    <t>90000000900000990000683583</t>
  </si>
  <si>
    <t>90000000900000990000730899</t>
  </si>
  <si>
    <t>90000000900000990000219309</t>
  </si>
  <si>
    <t>90000000900000990000375633</t>
  </si>
  <si>
    <t>90000000900000990000255854</t>
  </si>
  <si>
    <t>90000000900000990000198788</t>
  </si>
  <si>
    <t>90000000900000990000372244</t>
  </si>
  <si>
    <t>90000000900000990000707842</t>
  </si>
  <si>
    <t>90000000900000990000554631</t>
  </si>
  <si>
    <t>90000000900000990000773879</t>
  </si>
  <si>
    <t>90000000900000990000138387</t>
  </si>
  <si>
    <t>90000000900000990000212495</t>
  </si>
  <si>
    <t>90000000900000990000261021</t>
  </si>
  <si>
    <t>90000000900000990000830131</t>
  </si>
  <si>
    <t>90000000900000990000939190</t>
  </si>
  <si>
    <t>90000000900000990000002542</t>
  </si>
  <si>
    <t>90000000900000990000709600</t>
  </si>
  <si>
    <t>90000000900000990000332668</t>
  </si>
  <si>
    <t>90000000900000990000330559</t>
  </si>
  <si>
    <t>90000000900000990000811303</t>
  </si>
  <si>
    <t>90000000900000990000828500</t>
  </si>
  <si>
    <t>90000000900000990000505111</t>
  </si>
  <si>
    <t>90000000900000990000085446</t>
  </si>
  <si>
    <t>90000000900000990000002709</t>
  </si>
  <si>
    <t>90000000900000990000914502</t>
  </si>
  <si>
    <t>90000000900000990000549910</t>
  </si>
  <si>
    <t>90000000900000990000672921</t>
  </si>
  <si>
    <t>90000000900000990000008651</t>
  </si>
  <si>
    <t>90000000900000990000138672</t>
  </si>
  <si>
    <t>90000000900000990000741755</t>
  </si>
  <si>
    <t>90000000900000990000741077</t>
  </si>
  <si>
    <t>90000000900000990000919096</t>
  </si>
  <si>
    <t>90000000900000990000654478</t>
  </si>
  <si>
    <t>90000000900000990000868034</t>
  </si>
  <si>
    <t>90000000900000990000719402</t>
  </si>
  <si>
    <t>90000000900000990000587369</t>
  </si>
  <si>
    <t>90000000900000990000643903</t>
  </si>
  <si>
    <t>90000000900000990000870171</t>
  </si>
  <si>
    <t>90000000900000990000455509</t>
  </si>
  <si>
    <t>90000000900000990000740378</t>
  </si>
  <si>
    <t>90000000900000990000147134</t>
  </si>
  <si>
    <t>90000000900000990000889451</t>
  </si>
  <si>
    <t>90000000900000990000089530</t>
  </si>
  <si>
    <t>90000000900000990000919006</t>
  </si>
  <si>
    <t>90000000900000990000254757</t>
  </si>
  <si>
    <t>90000000900000990000279262</t>
  </si>
  <si>
    <t>90000000900000990000762509</t>
  </si>
  <si>
    <t>90000000900000990000842039</t>
  </si>
  <si>
    <t>90000000900000990000319004</t>
  </si>
  <si>
    <t>90000000900000990000993010</t>
  </si>
  <si>
    <t>90000000900000990000339109</t>
  </si>
  <si>
    <t>90000000900000990000235962</t>
  </si>
  <si>
    <t>90000000900000990000728254</t>
  </si>
  <si>
    <t>90000000900000990000584426</t>
  </si>
  <si>
    <t>90000000900000990000487198</t>
  </si>
  <si>
    <t>90000000900000990000033570</t>
  </si>
  <si>
    <t>90000000900000990000094872</t>
  </si>
  <si>
    <t>90000000900000990000918663</t>
  </si>
  <si>
    <t>90000000900000990000529308</t>
  </si>
  <si>
    <t>90000000900000990000403250</t>
  </si>
  <si>
    <t>90000000900000990000758930</t>
  </si>
  <si>
    <t>90000000900000990000063570</t>
  </si>
  <si>
    <t>90000000900000990000595807</t>
  </si>
  <si>
    <t>90000000900000990000030336</t>
  </si>
  <si>
    <t>90000000900000990000443321</t>
  </si>
  <si>
    <t>90000000900000990000004724</t>
  </si>
  <si>
    <t>90000000900000990000133164</t>
  </si>
  <si>
    <t>90000000900000990000893864</t>
  </si>
  <si>
    <t>90000000900000990000166152</t>
  </si>
  <si>
    <t>90000000900000990000073135</t>
  </si>
  <si>
    <t>90000000900000990000614708</t>
  </si>
  <si>
    <t>90000000900000990000025062</t>
  </si>
  <si>
    <t>90000000900000990000577257</t>
  </si>
  <si>
    <t>90000000900000990000345173</t>
  </si>
  <si>
    <t>90000000900000990000293925</t>
  </si>
  <si>
    <t>90000000900000990000990323</t>
  </si>
  <si>
    <t>90000000900000990000055885</t>
  </si>
  <si>
    <t>90000000900000990000328186</t>
  </si>
  <si>
    <t>90000000900000990000623808</t>
  </si>
  <si>
    <t>90000000900000990000314593</t>
  </si>
  <si>
    <t>90000000900000990000698874</t>
  </si>
  <si>
    <t>90000000900000990000900487</t>
  </si>
  <si>
    <t>90000000900000990000968874</t>
  </si>
  <si>
    <t>90000000900000990000342925</t>
  </si>
  <si>
    <t>90000000900000990000990309</t>
  </si>
  <si>
    <t>90000000900000990000910159</t>
  </si>
  <si>
    <t>90000000900000990000290920</t>
  </si>
  <si>
    <t>90000000900000990000152570</t>
  </si>
  <si>
    <t>90000000900000990000090104</t>
  </si>
  <si>
    <t>90000000900000990000491689</t>
  </si>
  <si>
    <t>90000000900000990000786208</t>
  </si>
  <si>
    <t>90000000900000990000824510</t>
  </si>
  <si>
    <t>90000000900000990000374775</t>
  </si>
  <si>
    <t>90000000900000990000513710</t>
  </si>
  <si>
    <t>90000000900000990000570221</t>
  </si>
  <si>
    <t>90000000900000990000830490</t>
  </si>
  <si>
    <t>90000000900000990000355500</t>
  </si>
  <si>
    <t>90000000900000990000383589</t>
  </si>
  <si>
    <t>90000000900000990000003645</t>
  </si>
  <si>
    <t>90000000900000990000039185</t>
  </si>
  <si>
    <t>90000000900000990000459710</t>
  </si>
  <si>
    <t>90000000900000990000303334</t>
  </si>
  <si>
    <t>90000000900000990000223676</t>
  </si>
  <si>
    <t>90000000900000990000624944</t>
  </si>
  <si>
    <t>90000000900000990000665385</t>
  </si>
  <si>
    <t>90000000900000990000485527</t>
  </si>
  <si>
    <t>90000000900000990000423952</t>
  </si>
  <si>
    <t>90000000900000990000146132</t>
  </si>
  <si>
    <t>90000000900000990000275680</t>
  </si>
  <si>
    <t>90000000900000990000846180</t>
  </si>
  <si>
    <t>90000000900000990000285070</t>
  </si>
  <si>
    <t>90000000900000990000562502</t>
  </si>
  <si>
    <t>90000000900000990000281907</t>
  </si>
  <si>
    <t>90000000900000990000440948</t>
  </si>
  <si>
    <t>90000000900000990000254391</t>
  </si>
  <si>
    <t>90000000900000990000613585</t>
  </si>
  <si>
    <t>90000000900000990000585113</t>
  </si>
  <si>
    <t>90000000900000990000384007</t>
  </si>
  <si>
    <t>90000000900000990000283921</t>
  </si>
  <si>
    <t>90000000900000990000861148</t>
  </si>
  <si>
    <t>90000000900000990000282789</t>
  </si>
  <si>
    <t>90000000900000990000012531</t>
  </si>
  <si>
    <t>90000000900000990000108180</t>
  </si>
  <si>
    <t>90000000900000990000651252</t>
  </si>
  <si>
    <t>90000000900000990000482307</t>
  </si>
  <si>
    <t>90000000900000990000698435</t>
  </si>
  <si>
    <t>90000000900000990000124263</t>
  </si>
  <si>
    <t>90000000900000990000881879</t>
  </si>
  <si>
    <t>90000000900000990000778146</t>
  </si>
  <si>
    <t>90000000900000990000387263</t>
  </si>
  <si>
    <t>90000000900000990000082066</t>
  </si>
  <si>
    <t>90000000900000990000353180</t>
  </si>
  <si>
    <t>90000000900000990000179412</t>
  </si>
  <si>
    <t>90000000900000990000371623</t>
  </si>
  <si>
    <t>90000000900000990000488875</t>
  </si>
  <si>
    <t>90000000900000990000309371</t>
  </si>
  <si>
    <t>90000000900000990000242064</t>
  </si>
  <si>
    <t>90000000900000990000497925</t>
  </si>
  <si>
    <t>90000000900000990000261885</t>
  </si>
  <si>
    <t>90000000900000990000782763</t>
  </si>
  <si>
    <t>90000000900000990000818373</t>
  </si>
  <si>
    <t>90000000900000990000639319</t>
  </si>
  <si>
    <t>90000000900000990000681972</t>
  </si>
  <si>
    <t>90000000900000990000065107</t>
  </si>
  <si>
    <t>90000000900000990000935648</t>
  </si>
  <si>
    <t>90000000900000990000515947</t>
  </si>
  <si>
    <t>90000000900000990000764843</t>
  </si>
  <si>
    <t>90000000900000990000667503</t>
  </si>
  <si>
    <t>90000000900000990000771011</t>
  </si>
  <si>
    <t>90000000900000990000069309</t>
  </si>
  <si>
    <t>90000000900000990000021111</t>
  </si>
  <si>
    <t>90000000900000990000167202</t>
  </si>
  <si>
    <t>90000000900000990000990154</t>
  </si>
  <si>
    <t>90000000900000990000861321</t>
  </si>
  <si>
    <t>90000000900000990000332502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</si>
</sst>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10"/>
      <color rgb="FF000000"/>
      <name val="Tahoma"/>
      <family val="2"/>
      <charset val="238"/>
    </font>
    <font>
      <b/>
      <sz val="10"/>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72">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18" fillId="18" borderId="0" xfId="1" applyFill="1" applyAlignment="1" applyProtection="1">
      <alignment vertical="center" wrapText="1"/>
    </xf>
    <xf numFmtId="0" fontId="87" fillId="18" borderId="0" xfId="0" applyFont="1" applyFill="1" applyAlignment="1">
      <alignment horizontal="right" vertical="center" wrapText="1"/>
    </xf>
    <xf numFmtId="0" fontId="18" fillId="18" borderId="0" xfId="1" applyFill="1" applyAlignment="1" applyProtection="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190500</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209550</xdr:rowOff>
        </xdr:from>
        <xdr:to>
          <xdr:col>17</xdr:col>
          <xdr:colOff>295275</xdr:colOff>
          <xdr:row>8</xdr:row>
          <xdr:rowOff>152400</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endParaRPr lang="cs-CZ"/>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endParaRPr lang="cs-CZ"/>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endParaRPr lang="cs-CZ"/>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endParaRPr lang="cs-CZ"/>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endParaRPr lang="cs-CZ"/>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prihlasky.kono.cz/index.php?s=smazat&amp;t=13025&amp;idjoin=14124" TargetMode="External"/><Relationship Id="rId3" Type="http://schemas.openxmlformats.org/officeDocument/2006/relationships/hyperlink" Target="http://prihlasky.kono.cz/index.php?t=13025&amp;lang=en" TargetMode="External"/><Relationship Id="rId7" Type="http://schemas.openxmlformats.org/officeDocument/2006/relationships/hyperlink" Target="http://prihlasky.kono.cz/index.php?s=smazat&amp;t=13025&amp;idjoin=14000" TargetMode="External"/><Relationship Id="rId12" Type="http://schemas.openxmlformats.org/officeDocument/2006/relationships/printerSettings" Target="../printerSettings/printerSettings4.bin"/><Relationship Id="rId2" Type="http://schemas.openxmlformats.org/officeDocument/2006/relationships/hyperlink" Target="http://prihlasky.kono.cz/index.php?t=13025&amp;s=prihlasit" TargetMode="External"/><Relationship Id="rId1" Type="http://schemas.openxmlformats.org/officeDocument/2006/relationships/hyperlink" Target="http://prihlasky.kono.cz/index.php?t=13025" TargetMode="External"/><Relationship Id="rId6" Type="http://schemas.openxmlformats.org/officeDocument/2006/relationships/hyperlink" Target="http://prihlasky.kono.cz/index.php?s=smazat&amp;t=13025&amp;idjoin=14156" TargetMode="External"/><Relationship Id="rId11" Type="http://schemas.openxmlformats.org/officeDocument/2006/relationships/hyperlink" Target="http://prihlasky.kono.cz/index.php?s=smazat&amp;t=13025&amp;idjoin=14169" TargetMode="External"/><Relationship Id="rId5" Type="http://schemas.openxmlformats.org/officeDocument/2006/relationships/hyperlink" Target="http://prihlasky.kono.cz/index.php?s=smazat&amp;t=13025&amp;idjoin=13589" TargetMode="External"/><Relationship Id="rId10" Type="http://schemas.openxmlformats.org/officeDocument/2006/relationships/hyperlink" Target="http://prihlasky.kono.cz/index.php?s=smazat&amp;t=13025&amp;idjoin=14154" TargetMode="External"/><Relationship Id="rId4" Type="http://schemas.openxmlformats.org/officeDocument/2006/relationships/hyperlink" Target="http://prihlasky.kono.cz/index.php?s=smazat&amp;t=13025&amp;idjoin=13933" TargetMode="External"/><Relationship Id="rId9" Type="http://schemas.openxmlformats.org/officeDocument/2006/relationships/hyperlink" Target="http://prihlasky.kono.cz/index.php?s=smazat&amp;t=13025&amp;idjoin=1402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3" activePane="bottomRight" state="frozen"/>
      <selection activeCell="C5" sqref="C5"/>
      <selection pane="topRight" activeCell="C5" sqref="C5"/>
      <selection pane="bottomLeft" activeCell="C5" sqref="C5"/>
      <selection pane="bottomRight" activeCell="B3" sqref="B3"/>
    </sheetView>
  </sheetViews>
  <sheetFormatPr defaultColWidth="11.42578125" defaultRowHeight="12.75"/>
  <cols>
    <col min="1" max="1" width="5.140625" customWidth="1"/>
    <col min="2" max="10" width="11.42578125" customWidth="1"/>
    <col min="11" max="11" width="13.5703125" customWidth="1"/>
  </cols>
  <sheetData>
    <row r="1" spans="2:8" ht="17.25" thickBot="1">
      <c r="B1" s="556" t="s">
        <v>25</v>
      </c>
      <c r="C1" s="557"/>
      <c r="D1" s="557"/>
      <c r="E1" s="557"/>
      <c r="F1" s="557"/>
      <c r="G1" s="557"/>
      <c r="H1" s="558"/>
    </row>
    <row r="2" spans="2:8" ht="24">
      <c r="B2" s="559" t="s">
        <v>417</v>
      </c>
      <c r="C2" s="560"/>
      <c r="D2" s="560"/>
      <c r="E2" s="560"/>
      <c r="F2" s="560"/>
      <c r="G2" s="560"/>
      <c r="H2" s="560"/>
    </row>
    <row r="3" spans="2:8" ht="14.25">
      <c r="B3" s="135" t="s">
        <v>10</v>
      </c>
      <c r="C3" s="136"/>
      <c r="D3" s="136"/>
      <c r="E3" s="136"/>
      <c r="F3" s="136"/>
      <c r="G3" s="136"/>
      <c r="H3" s="136"/>
    </row>
    <row r="4" spans="2:8" ht="21">
      <c r="B4" s="384" t="s">
        <v>1565</v>
      </c>
      <c r="C4" s="385"/>
      <c r="D4" s="385"/>
      <c r="E4" s="385"/>
      <c r="F4" s="385"/>
      <c r="G4" s="385"/>
      <c r="H4" s="385"/>
    </row>
    <row r="5" spans="2:8" ht="14.25">
      <c r="B5" s="384" t="s">
        <v>450</v>
      </c>
      <c r="C5" s="385"/>
      <c r="D5" s="385"/>
      <c r="E5" s="385"/>
      <c r="F5" s="385"/>
      <c r="G5" s="385"/>
      <c r="H5" s="385"/>
    </row>
    <row r="6" spans="2:8" ht="14.25">
      <c r="B6" s="384" t="s">
        <v>11</v>
      </c>
      <c r="C6" s="385"/>
      <c r="D6" s="385"/>
      <c r="E6" s="385"/>
      <c r="F6" s="385"/>
      <c r="G6" s="385"/>
      <c r="H6" s="385"/>
    </row>
    <row r="7" spans="2:8" ht="14.25">
      <c r="B7" s="384" t="s">
        <v>1585</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4.25">
      <c r="B22" s="134" t="s">
        <v>221</v>
      </c>
      <c r="C22" s="3" t="s">
        <v>222</v>
      </c>
    </row>
    <row r="23" spans="1:10" ht="14.25">
      <c r="B23" s="135" t="s">
        <v>224</v>
      </c>
      <c r="C23" s="136"/>
      <c r="D23" s="137"/>
      <c r="E23" s="136"/>
      <c r="F23" s="136"/>
      <c r="G23" s="136"/>
      <c r="H23" s="136"/>
      <c r="I23" s="136"/>
      <c r="J23" s="136"/>
    </row>
    <row r="25" spans="1:10" ht="14.25">
      <c r="A25" s="386" t="s">
        <v>391</v>
      </c>
      <c r="B25" s="387"/>
      <c r="C25" s="387"/>
      <c r="D25" s="387"/>
      <c r="E25" s="387"/>
      <c r="F25" s="387"/>
      <c r="G25" s="387"/>
      <c r="H25" s="387"/>
    </row>
    <row r="26" spans="1:10" ht="14.25">
      <c r="A26" t="s">
        <v>226</v>
      </c>
      <c r="B26" t="s">
        <v>395</v>
      </c>
    </row>
    <row r="27" spans="1:10">
      <c r="A27" t="s">
        <v>227</v>
      </c>
      <c r="B27" t="s">
        <v>17</v>
      </c>
    </row>
    <row r="28" spans="1:10">
      <c r="A28" t="s">
        <v>228</v>
      </c>
      <c r="B28" t="s">
        <v>277</v>
      </c>
    </row>
    <row r="29" spans="1:10">
      <c r="B29" t="s">
        <v>283</v>
      </c>
    </row>
    <row r="30" spans="1:10" ht="14.25">
      <c r="A30" s="382" t="s">
        <v>390</v>
      </c>
    </row>
    <row r="31" spans="1:10" ht="14.25">
      <c r="A31" s="382"/>
      <c r="B31" t="s">
        <v>382</v>
      </c>
    </row>
    <row r="32" spans="1:10">
      <c r="B32" t="s">
        <v>1566</v>
      </c>
    </row>
    <row r="33" spans="1:12" ht="14.25">
      <c r="B33" s="383" t="s">
        <v>383</v>
      </c>
    </row>
    <row r="35" spans="1:12" ht="14.25">
      <c r="A35" s="386" t="s">
        <v>392</v>
      </c>
      <c r="B35" s="387"/>
      <c r="C35" s="387"/>
      <c r="D35" s="387"/>
      <c r="E35" s="387"/>
      <c r="F35" s="387"/>
      <c r="G35" s="387"/>
      <c r="H35" s="387"/>
    </row>
    <row r="37" spans="1:12" ht="14.25">
      <c r="A37" t="s">
        <v>424</v>
      </c>
    </row>
    <row r="38" spans="1:12">
      <c r="A38" s="131" t="s">
        <v>223</v>
      </c>
      <c r="B38" s="139" t="s">
        <v>425</v>
      </c>
      <c r="C38" s="139"/>
      <c r="D38" s="139"/>
      <c r="E38" s="139"/>
      <c r="F38" s="139"/>
      <c r="G38" s="139"/>
      <c r="H38" s="139"/>
      <c r="I38" s="139"/>
      <c r="J38" s="139"/>
      <c r="K38" s="139"/>
      <c r="L38" s="139"/>
    </row>
    <row r="39" spans="1:12" ht="14.25">
      <c r="A39" s="131"/>
      <c r="B39" s="139" t="s">
        <v>426</v>
      </c>
      <c r="C39" s="139"/>
      <c r="D39" s="139"/>
      <c r="E39" s="139"/>
      <c r="F39" s="139"/>
      <c r="G39" s="139"/>
      <c r="H39" s="139"/>
      <c r="I39" s="139"/>
      <c r="J39" s="139"/>
      <c r="K39" s="139"/>
      <c r="L39" s="139"/>
    </row>
    <row r="40" spans="1:12" ht="14.25">
      <c r="A40" s="131"/>
      <c r="B40" s="139" t="s">
        <v>427</v>
      </c>
      <c r="C40" s="139"/>
      <c r="D40" s="139"/>
      <c r="E40" s="139"/>
      <c r="F40" s="139"/>
      <c r="G40" s="139"/>
      <c r="H40" s="139"/>
      <c r="I40" s="139"/>
      <c r="J40" s="139"/>
      <c r="K40" s="139"/>
      <c r="L40" s="139"/>
    </row>
    <row r="41" spans="1:12" ht="14.25">
      <c r="A41" s="131"/>
      <c r="B41" s="139" t="s">
        <v>428</v>
      </c>
      <c r="C41" s="139"/>
      <c r="D41" s="139"/>
      <c r="E41" s="139"/>
      <c r="F41" s="139"/>
      <c r="G41" s="139"/>
      <c r="H41" s="139"/>
      <c r="I41" s="139"/>
      <c r="J41" s="139"/>
      <c r="K41" s="139"/>
      <c r="L41" s="139"/>
    </row>
    <row r="42" spans="1:12" ht="14.25">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4.25">
      <c r="A44" s="131"/>
      <c r="B44" s="391" t="s">
        <v>3</v>
      </c>
      <c r="C44" s="139"/>
      <c r="D44" s="139"/>
      <c r="E44" s="139"/>
      <c r="F44" s="139"/>
      <c r="G44" s="139"/>
      <c r="H44" s="139"/>
      <c r="I44" s="139"/>
      <c r="J44" s="139"/>
      <c r="K44" s="139"/>
      <c r="L44" s="139"/>
    </row>
    <row r="45" spans="1:12" ht="14.25">
      <c r="A45" s="131"/>
      <c r="B45" s="401" t="s">
        <v>448</v>
      </c>
      <c r="C45" s="139"/>
      <c r="D45" s="139"/>
      <c r="E45" s="139"/>
      <c r="F45" s="139"/>
      <c r="G45" s="139"/>
      <c r="H45" s="139"/>
      <c r="I45" s="139"/>
      <c r="J45" s="139"/>
      <c r="K45" s="139"/>
      <c r="L45" s="139"/>
    </row>
    <row r="47" spans="1:12" ht="14.25">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4.25">
      <c r="A63" t="s">
        <v>394</v>
      </c>
      <c r="B63" s="139"/>
      <c r="C63" s="139"/>
      <c r="D63" s="139"/>
      <c r="E63" s="139"/>
      <c r="F63" s="139"/>
      <c r="G63" s="139"/>
      <c r="H63" s="139"/>
      <c r="I63" s="139"/>
      <c r="J63" s="139"/>
      <c r="K63" s="139"/>
      <c r="L63" s="139"/>
    </row>
    <row r="64" spans="1:12">
      <c r="A64" s="131" t="s">
        <v>223</v>
      </c>
      <c r="B64" t="s">
        <v>421</v>
      </c>
    </row>
    <row r="65" spans="1:12" ht="14.25">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4.25">
      <c r="A67" s="131" t="s">
        <v>223</v>
      </c>
      <c r="B67" t="s">
        <v>397</v>
      </c>
    </row>
    <row r="68" spans="1:12">
      <c r="A68" s="131"/>
      <c r="B68" t="s">
        <v>387</v>
      </c>
    </row>
    <row r="69" spans="1:12" ht="14.25">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15" customHeight="1">
      <c r="A75" s="131" t="s">
        <v>223</v>
      </c>
      <c r="B75" s="132" t="s">
        <v>379</v>
      </c>
    </row>
    <row r="76" spans="1:12" ht="13.15" customHeight="1">
      <c r="A76" s="131"/>
      <c r="B76" s="132" t="s">
        <v>400</v>
      </c>
    </row>
    <row r="77" spans="1:12" ht="13.15" customHeight="1">
      <c r="A77" s="131" t="s">
        <v>223</v>
      </c>
      <c r="B77" t="s">
        <v>2</v>
      </c>
    </row>
    <row r="78" spans="1:12" ht="13.15" customHeight="1">
      <c r="A78" s="131"/>
      <c r="B78" t="s">
        <v>401</v>
      </c>
    </row>
    <row r="79" spans="1:12" ht="13.15" customHeight="1">
      <c r="A79" t="s">
        <v>380</v>
      </c>
      <c r="B79" s="132"/>
    </row>
    <row r="80" spans="1:12" ht="13.15" customHeight="1">
      <c r="A80" s="131" t="s">
        <v>223</v>
      </c>
      <c r="B80" t="s">
        <v>402</v>
      </c>
    </row>
    <row r="81" spans="1:12" ht="13.15" customHeight="1">
      <c r="A81" s="131" t="s">
        <v>223</v>
      </c>
      <c r="B81" s="132" t="s">
        <v>381</v>
      </c>
    </row>
    <row r="82" spans="1:12" ht="13.15" customHeight="1">
      <c r="A82" t="s">
        <v>230</v>
      </c>
    </row>
    <row r="83" spans="1:12" ht="13.15" customHeight="1">
      <c r="A83" t="s">
        <v>231</v>
      </c>
    </row>
    <row r="84" spans="1:12" ht="14.25">
      <c r="A84" t="s">
        <v>404</v>
      </c>
      <c r="G84" s="2"/>
    </row>
    <row r="85" spans="1:12" ht="13.15" customHeight="1">
      <c r="A85" s="131" t="s">
        <v>223</v>
      </c>
      <c r="B85" s="390" t="s">
        <v>407</v>
      </c>
      <c r="C85" s="136"/>
      <c r="D85" s="136"/>
      <c r="E85" s="136"/>
      <c r="F85" s="136"/>
      <c r="G85" s="136"/>
      <c r="H85" s="145"/>
      <c r="I85" s="145"/>
      <c r="J85" s="145"/>
      <c r="K85" s="136"/>
      <c r="L85" s="136"/>
    </row>
    <row r="86" spans="1:12" ht="13.15" customHeight="1">
      <c r="A86" s="131"/>
      <c r="B86" s="138" t="s">
        <v>405</v>
      </c>
      <c r="C86" s="136"/>
      <c r="D86" s="136"/>
      <c r="E86" s="136"/>
      <c r="F86" s="136"/>
      <c r="G86" s="136"/>
      <c r="H86" s="145"/>
      <c r="I86" s="145"/>
      <c r="J86" s="145"/>
      <c r="K86" s="136"/>
      <c r="L86" s="136"/>
    </row>
    <row r="87" spans="1:12" ht="13.15" customHeight="1">
      <c r="A87" s="131"/>
      <c r="B87" s="390" t="s">
        <v>408</v>
      </c>
      <c r="C87" s="136"/>
      <c r="D87" s="136"/>
      <c r="E87" s="136"/>
      <c r="F87" s="136"/>
      <c r="G87" s="136"/>
      <c r="H87" s="145"/>
      <c r="I87" s="145"/>
      <c r="J87" s="145"/>
      <c r="K87" s="136"/>
      <c r="L87" s="136"/>
    </row>
    <row r="88" spans="1:12" ht="13.15" customHeight="1">
      <c r="A88" s="131"/>
      <c r="B88" s="390" t="s">
        <v>14</v>
      </c>
      <c r="C88" s="136"/>
      <c r="D88" s="136"/>
      <c r="E88" s="136"/>
      <c r="F88" s="136"/>
      <c r="G88" s="136"/>
      <c r="H88" s="145"/>
      <c r="I88" s="145"/>
      <c r="J88" s="145"/>
      <c r="K88" s="136"/>
      <c r="L88" s="136"/>
    </row>
    <row r="89" spans="1:12">
      <c r="A89" s="389" t="s">
        <v>403</v>
      </c>
    </row>
    <row r="91" spans="1:12" ht="14.25">
      <c r="A91" s="383" t="s">
        <v>389</v>
      </c>
      <c r="B91" s="383"/>
    </row>
    <row r="93" spans="1:12" ht="14.25">
      <c r="A93" s="381" t="s">
        <v>19</v>
      </c>
    </row>
    <row r="94" spans="1:12">
      <c r="A94" s="131" t="s">
        <v>223</v>
      </c>
      <c r="B94" t="s">
        <v>436</v>
      </c>
    </row>
    <row r="95" spans="1:12">
      <c r="A95" s="131" t="s">
        <v>223</v>
      </c>
      <c r="B95" t="s">
        <v>20</v>
      </c>
      <c r="J95" s="388"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15"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454</v>
      </c>
    </row>
    <row r="108" spans="1:2">
      <c r="A108" t="s">
        <v>384</v>
      </c>
    </row>
  </sheetData>
  <sheetProtection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B3" sqref="B3"/>
      <selection pane="bottomLeft" activeCell="B3" sqref="B3"/>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214</v>
      </c>
      <c r="B1" s="123"/>
      <c r="C1" s="123"/>
      <c r="D1" s="123"/>
      <c r="E1" s="124"/>
      <c r="F1" s="530">
        <v>41416</v>
      </c>
    </row>
    <row r="2" spans="1:6" ht="13.5">
      <c r="B2" s="125"/>
      <c r="C2" s="125"/>
      <c r="D2" s="125"/>
      <c r="E2" s="125"/>
      <c r="F2" s="125"/>
    </row>
    <row r="3" spans="1:6" ht="13.5">
      <c r="A3" s="126" t="s">
        <v>109</v>
      </c>
      <c r="B3" s="126" t="s">
        <v>215</v>
      </c>
      <c r="C3" s="126" t="s">
        <v>216</v>
      </c>
      <c r="D3" s="126" t="s">
        <v>217</v>
      </c>
      <c r="E3" s="126" t="s">
        <v>218</v>
      </c>
      <c r="F3" s="126" t="s">
        <v>219</v>
      </c>
    </row>
    <row r="4" spans="1:6">
      <c r="A4">
        <v>13003</v>
      </c>
      <c r="B4" t="s">
        <v>1255</v>
      </c>
      <c r="C4" s="433" t="s">
        <v>1256</v>
      </c>
      <c r="D4" t="s">
        <v>1257</v>
      </c>
      <c r="E4" t="s">
        <v>456</v>
      </c>
      <c r="F4">
        <v>3</v>
      </c>
    </row>
    <row r="5" spans="1:6">
      <c r="A5">
        <v>13077</v>
      </c>
      <c r="B5" t="s">
        <v>1261</v>
      </c>
      <c r="C5" s="433" t="s">
        <v>1259</v>
      </c>
      <c r="D5" t="s">
        <v>1172</v>
      </c>
      <c r="E5" t="s">
        <v>475</v>
      </c>
      <c r="F5">
        <v>2</v>
      </c>
    </row>
    <row r="6" spans="1:6">
      <c r="A6">
        <v>13004</v>
      </c>
      <c r="B6" t="s">
        <v>1258</v>
      </c>
      <c r="C6" s="433" t="s">
        <v>1259</v>
      </c>
      <c r="D6" t="s">
        <v>1260</v>
      </c>
      <c r="E6" t="s">
        <v>553</v>
      </c>
      <c r="F6">
        <v>2</v>
      </c>
    </row>
    <row r="7" spans="1:6">
      <c r="A7">
        <v>13005</v>
      </c>
      <c r="B7" t="s">
        <v>1262</v>
      </c>
      <c r="C7" s="433" t="s">
        <v>1263</v>
      </c>
      <c r="D7" t="s">
        <v>1264</v>
      </c>
      <c r="E7" t="s">
        <v>1265</v>
      </c>
      <c r="F7">
        <v>3</v>
      </c>
    </row>
    <row r="8" spans="1:6">
      <c r="A8">
        <v>13006</v>
      </c>
      <c r="B8" t="s">
        <v>1266</v>
      </c>
      <c r="C8" s="433" t="s">
        <v>1267</v>
      </c>
      <c r="D8" t="s">
        <v>1154</v>
      </c>
      <c r="E8" t="s">
        <v>1268</v>
      </c>
      <c r="F8">
        <v>2</v>
      </c>
    </row>
    <row r="9" spans="1:6">
      <c r="A9">
        <v>13007</v>
      </c>
      <c r="B9" t="s">
        <v>1269</v>
      </c>
      <c r="C9" s="433" t="s">
        <v>1267</v>
      </c>
      <c r="D9" t="s">
        <v>1154</v>
      </c>
      <c r="E9" t="s">
        <v>1268</v>
      </c>
      <c r="F9">
        <v>2</v>
      </c>
    </row>
    <row r="10" spans="1:6">
      <c r="A10">
        <v>13008</v>
      </c>
      <c r="B10" t="s">
        <v>1157</v>
      </c>
      <c r="C10" s="433" t="s">
        <v>1270</v>
      </c>
      <c r="D10" t="s">
        <v>1271</v>
      </c>
      <c r="E10" t="s">
        <v>1272</v>
      </c>
      <c r="F10">
        <v>3</v>
      </c>
    </row>
    <row r="11" spans="1:6">
      <c r="A11">
        <v>13090</v>
      </c>
      <c r="B11" t="s">
        <v>1568</v>
      </c>
      <c r="C11" s="433" t="s">
        <v>1270</v>
      </c>
      <c r="D11" t="s">
        <v>1271</v>
      </c>
      <c r="E11" t="s">
        <v>1272</v>
      </c>
      <c r="F11">
        <v>3</v>
      </c>
    </row>
    <row r="12" spans="1:6">
      <c r="A12">
        <v>13009</v>
      </c>
      <c r="B12" t="s">
        <v>1273</v>
      </c>
      <c r="C12" s="433" t="s">
        <v>1270</v>
      </c>
      <c r="D12" t="s">
        <v>1257</v>
      </c>
      <c r="E12" t="s">
        <v>456</v>
      </c>
      <c r="F12">
        <v>2</v>
      </c>
    </row>
    <row r="13" spans="1:6">
      <c r="A13">
        <v>13078</v>
      </c>
      <c r="B13" t="s">
        <v>1276</v>
      </c>
      <c r="C13" s="433" t="s">
        <v>1274</v>
      </c>
      <c r="D13" t="s">
        <v>1172</v>
      </c>
      <c r="E13" t="s">
        <v>475</v>
      </c>
      <c r="F13">
        <v>1</v>
      </c>
    </row>
    <row r="14" spans="1:6">
      <c r="A14">
        <v>13010</v>
      </c>
      <c r="B14" t="s">
        <v>460</v>
      </c>
      <c r="C14" s="433" t="s">
        <v>1274</v>
      </c>
      <c r="D14" t="s">
        <v>202</v>
      </c>
      <c r="E14" t="s">
        <v>1275</v>
      </c>
      <c r="F14">
        <v>2</v>
      </c>
    </row>
    <row r="15" spans="1:6">
      <c r="A15">
        <v>13011</v>
      </c>
      <c r="B15" t="s">
        <v>461</v>
      </c>
      <c r="C15" s="433" t="s">
        <v>1274</v>
      </c>
      <c r="D15" t="s">
        <v>202</v>
      </c>
      <c r="E15" t="s">
        <v>1275</v>
      </c>
      <c r="F15">
        <v>2</v>
      </c>
    </row>
    <row r="16" spans="1:6">
      <c r="A16">
        <v>13021</v>
      </c>
      <c r="B16" t="s">
        <v>462</v>
      </c>
      <c r="C16" s="433" t="s">
        <v>1274</v>
      </c>
      <c r="D16" t="s">
        <v>467</v>
      </c>
      <c r="E16" t="s">
        <v>463</v>
      </c>
      <c r="F16">
        <v>2</v>
      </c>
    </row>
    <row r="17" spans="1:6">
      <c r="A17">
        <v>13012</v>
      </c>
      <c r="B17" t="s">
        <v>1277</v>
      </c>
      <c r="C17" s="433" t="s">
        <v>1278</v>
      </c>
      <c r="D17" t="s">
        <v>465</v>
      </c>
      <c r="E17" t="s">
        <v>169</v>
      </c>
      <c r="F17">
        <v>2</v>
      </c>
    </row>
    <row r="18" spans="1:6">
      <c r="A18">
        <v>13086</v>
      </c>
      <c r="B18" t="s">
        <v>1279</v>
      </c>
      <c r="C18" s="433" t="s">
        <v>1280</v>
      </c>
      <c r="D18" t="s">
        <v>1257</v>
      </c>
      <c r="E18" t="s">
        <v>456</v>
      </c>
      <c r="F18">
        <v>2</v>
      </c>
    </row>
    <row r="19" spans="1:6">
      <c r="A19">
        <v>13088</v>
      </c>
      <c r="B19" t="s">
        <v>1281</v>
      </c>
      <c r="C19" s="433" t="s">
        <v>1282</v>
      </c>
      <c r="D19" t="s">
        <v>1283</v>
      </c>
      <c r="E19" t="s">
        <v>1284</v>
      </c>
      <c r="F19">
        <v>3</v>
      </c>
    </row>
    <row r="20" spans="1:6">
      <c r="A20">
        <v>13015</v>
      </c>
      <c r="B20" t="s">
        <v>1287</v>
      </c>
      <c r="C20" s="433" t="s">
        <v>1286</v>
      </c>
      <c r="D20" t="s">
        <v>1254</v>
      </c>
      <c r="E20" t="s">
        <v>1160</v>
      </c>
      <c r="F20">
        <v>2</v>
      </c>
    </row>
    <row r="21" spans="1:6">
      <c r="A21">
        <v>13016</v>
      </c>
      <c r="B21" t="s">
        <v>1162</v>
      </c>
      <c r="C21" s="433" t="s">
        <v>1286</v>
      </c>
      <c r="D21" t="s">
        <v>1288</v>
      </c>
      <c r="E21" t="s">
        <v>1289</v>
      </c>
      <c r="F21">
        <v>3</v>
      </c>
    </row>
    <row r="22" spans="1:6">
      <c r="A22">
        <v>13014</v>
      </c>
      <c r="B22" t="s">
        <v>1285</v>
      </c>
      <c r="C22" s="433" t="s">
        <v>1286</v>
      </c>
      <c r="E22" t="s">
        <v>1569</v>
      </c>
      <c r="F22">
        <v>3</v>
      </c>
    </row>
    <row r="23" spans="1:6">
      <c r="A23">
        <v>13017</v>
      </c>
      <c r="B23" t="s">
        <v>1290</v>
      </c>
      <c r="C23" s="433" t="s">
        <v>1291</v>
      </c>
      <c r="D23" t="s">
        <v>1254</v>
      </c>
      <c r="E23" t="s">
        <v>1160</v>
      </c>
      <c r="F23">
        <v>2</v>
      </c>
    </row>
    <row r="24" spans="1:6">
      <c r="A24">
        <v>13018</v>
      </c>
      <c r="B24" t="s">
        <v>1292</v>
      </c>
      <c r="C24" s="433" t="s">
        <v>1293</v>
      </c>
      <c r="D24" t="s">
        <v>1294</v>
      </c>
      <c r="E24" t="s">
        <v>1295</v>
      </c>
      <c r="F24">
        <v>0</v>
      </c>
    </row>
    <row r="25" spans="1:6">
      <c r="A25">
        <v>13019</v>
      </c>
      <c r="B25" t="s">
        <v>1296</v>
      </c>
      <c r="C25" s="433" t="s">
        <v>1297</v>
      </c>
      <c r="D25" t="s">
        <v>1298</v>
      </c>
      <c r="E25" t="s">
        <v>1299</v>
      </c>
      <c r="F25">
        <v>3</v>
      </c>
    </row>
    <row r="26" spans="1:6">
      <c r="A26">
        <v>13020</v>
      </c>
      <c r="B26" t="s">
        <v>1570</v>
      </c>
      <c r="C26" s="433" t="s">
        <v>1297</v>
      </c>
      <c r="D26" t="s">
        <v>1298</v>
      </c>
      <c r="E26" t="s">
        <v>1299</v>
      </c>
      <c r="F26">
        <v>3</v>
      </c>
    </row>
    <row r="27" spans="1:6">
      <c r="A27">
        <v>13083</v>
      </c>
      <c r="B27" t="s">
        <v>464</v>
      </c>
      <c r="C27" s="433" t="s">
        <v>1297</v>
      </c>
      <c r="D27" t="s">
        <v>483</v>
      </c>
      <c r="E27" t="s">
        <v>1163</v>
      </c>
      <c r="F27">
        <v>2</v>
      </c>
    </row>
    <row r="28" spans="1:6">
      <c r="A28">
        <v>13079</v>
      </c>
      <c r="B28" t="s">
        <v>1302</v>
      </c>
      <c r="C28" s="433" t="s">
        <v>1301</v>
      </c>
      <c r="D28" t="s">
        <v>1172</v>
      </c>
      <c r="E28" t="s">
        <v>475</v>
      </c>
      <c r="F28">
        <v>2</v>
      </c>
    </row>
    <row r="29" spans="1:6">
      <c r="A29">
        <v>13022</v>
      </c>
      <c r="B29" t="s">
        <v>1300</v>
      </c>
      <c r="C29" s="433" t="s">
        <v>1301</v>
      </c>
      <c r="E29" t="s">
        <v>1571</v>
      </c>
      <c r="F29">
        <v>3</v>
      </c>
    </row>
    <row r="30" spans="1:6">
      <c r="A30">
        <v>13023</v>
      </c>
      <c r="B30" t="s">
        <v>1586</v>
      </c>
      <c r="C30" s="433" t="s">
        <v>1303</v>
      </c>
      <c r="D30" t="s">
        <v>1271</v>
      </c>
      <c r="E30" t="s">
        <v>1304</v>
      </c>
      <c r="F30">
        <v>3</v>
      </c>
    </row>
    <row r="31" spans="1:6">
      <c r="A31">
        <v>13024</v>
      </c>
      <c r="B31" t="s">
        <v>1305</v>
      </c>
      <c r="C31" s="433" t="s">
        <v>1303</v>
      </c>
      <c r="D31" t="s">
        <v>465</v>
      </c>
      <c r="E31" t="s">
        <v>169</v>
      </c>
      <c r="F31">
        <v>2</v>
      </c>
    </row>
    <row r="32" spans="1:6">
      <c r="A32">
        <v>13025</v>
      </c>
      <c r="B32" t="s">
        <v>1306</v>
      </c>
      <c r="C32" s="433" t="s">
        <v>1303</v>
      </c>
      <c r="D32" t="s">
        <v>1307</v>
      </c>
      <c r="E32" t="s">
        <v>1170</v>
      </c>
      <c r="F32">
        <v>3</v>
      </c>
    </row>
    <row r="33" spans="1:6">
      <c r="A33">
        <v>13027</v>
      </c>
      <c r="B33" t="s">
        <v>1310</v>
      </c>
      <c r="C33" s="433" t="s">
        <v>1309</v>
      </c>
      <c r="D33" t="s">
        <v>1260</v>
      </c>
      <c r="E33" t="s">
        <v>553</v>
      </c>
      <c r="F33">
        <v>1</v>
      </c>
    </row>
    <row r="34" spans="1:6">
      <c r="A34">
        <v>13028</v>
      </c>
      <c r="B34" t="s">
        <v>466</v>
      </c>
      <c r="C34" s="433" t="s">
        <v>1309</v>
      </c>
      <c r="D34" t="s">
        <v>1257</v>
      </c>
      <c r="E34" t="s">
        <v>456</v>
      </c>
      <c r="F34">
        <v>2</v>
      </c>
    </row>
    <row r="35" spans="1:6">
      <c r="A35">
        <v>13026</v>
      </c>
      <c r="B35" t="s">
        <v>1308</v>
      </c>
      <c r="C35" s="433" t="s">
        <v>1309</v>
      </c>
      <c r="E35" t="s">
        <v>1572</v>
      </c>
      <c r="F35">
        <v>3</v>
      </c>
    </row>
    <row r="36" spans="1:6">
      <c r="A36">
        <v>13029</v>
      </c>
      <c r="B36" t="s">
        <v>1175</v>
      </c>
      <c r="C36" s="433" t="s">
        <v>1311</v>
      </c>
      <c r="D36" t="s">
        <v>202</v>
      </c>
      <c r="E36" t="s">
        <v>1275</v>
      </c>
      <c r="F36">
        <v>1</v>
      </c>
    </row>
    <row r="37" spans="1:6">
      <c r="A37">
        <v>13030</v>
      </c>
      <c r="B37" t="s">
        <v>1312</v>
      </c>
      <c r="C37" s="433" t="s">
        <v>1313</v>
      </c>
      <c r="D37" t="s">
        <v>202</v>
      </c>
      <c r="E37" t="s">
        <v>1275</v>
      </c>
      <c r="F37">
        <v>1</v>
      </c>
    </row>
    <row r="38" spans="1:6">
      <c r="A38">
        <v>13032</v>
      </c>
      <c r="B38" t="s">
        <v>469</v>
      </c>
      <c r="C38" s="433" t="s">
        <v>1315</v>
      </c>
      <c r="D38" t="s">
        <v>202</v>
      </c>
      <c r="E38" t="s">
        <v>1275</v>
      </c>
      <c r="F38">
        <v>2</v>
      </c>
    </row>
    <row r="39" spans="1:6">
      <c r="A39">
        <v>13033</v>
      </c>
      <c r="B39" t="s">
        <v>1318</v>
      </c>
      <c r="C39" s="433" t="s">
        <v>1315</v>
      </c>
      <c r="D39" t="s">
        <v>202</v>
      </c>
      <c r="E39" t="s">
        <v>1275</v>
      </c>
      <c r="F39">
        <v>2</v>
      </c>
    </row>
    <row r="40" spans="1:6">
      <c r="A40">
        <v>13031</v>
      </c>
      <c r="B40" t="s">
        <v>1314</v>
      </c>
      <c r="C40" s="433" t="s">
        <v>1315</v>
      </c>
      <c r="D40" t="s">
        <v>1316</v>
      </c>
      <c r="E40" t="s">
        <v>1317</v>
      </c>
      <c r="F40">
        <v>3</v>
      </c>
    </row>
    <row r="41" spans="1:6">
      <c r="A41">
        <v>13034</v>
      </c>
      <c r="B41" t="s">
        <v>1319</v>
      </c>
      <c r="C41" s="433" t="s">
        <v>1320</v>
      </c>
      <c r="D41" t="s">
        <v>1321</v>
      </c>
      <c r="E41" t="s">
        <v>1322</v>
      </c>
      <c r="F41">
        <v>3</v>
      </c>
    </row>
    <row r="42" spans="1:6">
      <c r="A42">
        <v>13035</v>
      </c>
      <c r="B42" t="s">
        <v>1323</v>
      </c>
      <c r="C42" s="433" t="s">
        <v>1324</v>
      </c>
      <c r="D42" t="s">
        <v>1325</v>
      </c>
      <c r="E42" t="s">
        <v>484</v>
      </c>
      <c r="F42">
        <v>3</v>
      </c>
    </row>
    <row r="43" spans="1:6">
      <c r="A43">
        <v>13036</v>
      </c>
      <c r="B43" t="s">
        <v>1326</v>
      </c>
      <c r="C43" s="433" t="s">
        <v>1327</v>
      </c>
      <c r="D43" t="s">
        <v>1271</v>
      </c>
      <c r="E43" t="s">
        <v>1272</v>
      </c>
      <c r="F43">
        <v>2</v>
      </c>
    </row>
    <row r="44" spans="1:6">
      <c r="A44">
        <v>13091</v>
      </c>
      <c r="B44" t="s">
        <v>1573</v>
      </c>
      <c r="C44" s="433" t="s">
        <v>1327</v>
      </c>
      <c r="D44" t="s">
        <v>1271</v>
      </c>
      <c r="E44" t="s">
        <v>1272</v>
      </c>
      <c r="F44">
        <v>2</v>
      </c>
    </row>
    <row r="45" spans="1:6">
      <c r="A45">
        <v>13037</v>
      </c>
      <c r="B45" t="s">
        <v>1328</v>
      </c>
      <c r="C45" s="433" t="s">
        <v>1329</v>
      </c>
      <c r="D45" t="s">
        <v>1294</v>
      </c>
      <c r="E45" t="s">
        <v>1295</v>
      </c>
      <c r="F45">
        <v>0</v>
      </c>
    </row>
    <row r="46" spans="1:6">
      <c r="A46">
        <v>13087</v>
      </c>
      <c r="B46" t="s">
        <v>1330</v>
      </c>
      <c r="C46" s="433" t="s">
        <v>1331</v>
      </c>
      <c r="D46" t="s">
        <v>470</v>
      </c>
      <c r="E46" t="s">
        <v>1332</v>
      </c>
      <c r="F46">
        <v>3</v>
      </c>
    </row>
    <row r="47" spans="1:6">
      <c r="A47">
        <v>13084</v>
      </c>
      <c r="B47" t="s">
        <v>1335</v>
      </c>
      <c r="C47" s="433" t="s">
        <v>1334</v>
      </c>
      <c r="D47" t="s">
        <v>1336</v>
      </c>
      <c r="E47" t="s">
        <v>472</v>
      </c>
      <c r="F47">
        <v>3</v>
      </c>
    </row>
    <row r="48" spans="1:6">
      <c r="A48">
        <v>13085</v>
      </c>
      <c r="B48" t="s">
        <v>1337</v>
      </c>
      <c r="C48" s="433" t="s">
        <v>1334</v>
      </c>
      <c r="D48" t="s">
        <v>1336</v>
      </c>
      <c r="E48" t="s">
        <v>472</v>
      </c>
      <c r="F48">
        <v>3</v>
      </c>
    </row>
    <row r="49" spans="1:6">
      <c r="A49">
        <v>13038</v>
      </c>
      <c r="B49" t="s">
        <v>1333</v>
      </c>
      <c r="C49" s="433" t="s">
        <v>1334</v>
      </c>
      <c r="D49" t="s">
        <v>1264</v>
      </c>
      <c r="E49" t="s">
        <v>1265</v>
      </c>
      <c r="F49">
        <v>2</v>
      </c>
    </row>
    <row r="50" spans="1:6">
      <c r="A50">
        <v>13040</v>
      </c>
      <c r="B50" t="s">
        <v>477</v>
      </c>
      <c r="C50" s="433" t="s">
        <v>1339</v>
      </c>
      <c r="D50" t="s">
        <v>478</v>
      </c>
      <c r="E50" t="s">
        <v>762</v>
      </c>
      <c r="F50">
        <v>2</v>
      </c>
    </row>
    <row r="51" spans="1:6">
      <c r="A51">
        <v>13080</v>
      </c>
      <c r="B51" t="s">
        <v>474</v>
      </c>
      <c r="C51" s="433" t="s">
        <v>1339</v>
      </c>
      <c r="D51" t="s">
        <v>1172</v>
      </c>
      <c r="E51" t="s">
        <v>475</v>
      </c>
      <c r="F51">
        <v>2</v>
      </c>
    </row>
    <row r="52" spans="1:6">
      <c r="A52">
        <v>13039</v>
      </c>
      <c r="B52" t="s">
        <v>1338</v>
      </c>
      <c r="C52" s="433" t="s">
        <v>1339</v>
      </c>
      <c r="D52" t="s">
        <v>480</v>
      </c>
      <c r="E52" t="s">
        <v>481</v>
      </c>
      <c r="F52">
        <v>3</v>
      </c>
    </row>
    <row r="53" spans="1:6">
      <c r="A53">
        <v>13089</v>
      </c>
      <c r="B53" t="s">
        <v>1340</v>
      </c>
      <c r="C53" s="433" t="s">
        <v>1339</v>
      </c>
      <c r="D53" t="s">
        <v>480</v>
      </c>
      <c r="E53" t="s">
        <v>481</v>
      </c>
      <c r="F53">
        <v>3</v>
      </c>
    </row>
    <row r="54" spans="1:6">
      <c r="A54">
        <v>13041</v>
      </c>
      <c r="B54" t="s">
        <v>1166</v>
      </c>
      <c r="C54" s="433" t="s">
        <v>1341</v>
      </c>
      <c r="D54" t="s">
        <v>1342</v>
      </c>
      <c r="E54" t="s">
        <v>482</v>
      </c>
      <c r="F54">
        <v>3</v>
      </c>
    </row>
    <row r="55" spans="1:6">
      <c r="A55">
        <v>13013</v>
      </c>
      <c r="B55" t="s">
        <v>1345</v>
      </c>
      <c r="C55" s="433" t="s">
        <v>1343</v>
      </c>
      <c r="D55" t="s">
        <v>1325</v>
      </c>
      <c r="E55" t="s">
        <v>484</v>
      </c>
      <c r="F55">
        <v>3</v>
      </c>
    </row>
    <row r="56" spans="1:6">
      <c r="A56">
        <v>13043</v>
      </c>
      <c r="B56" t="s">
        <v>1344</v>
      </c>
      <c r="C56" s="433" t="s">
        <v>1343</v>
      </c>
      <c r="D56" t="s">
        <v>1325</v>
      </c>
      <c r="E56" t="s">
        <v>484</v>
      </c>
      <c r="F56">
        <v>3</v>
      </c>
    </row>
    <row r="57" spans="1:6">
      <c r="A57">
        <v>13042</v>
      </c>
      <c r="B57" t="s">
        <v>1165</v>
      </c>
      <c r="C57" s="433" t="s">
        <v>1343</v>
      </c>
      <c r="D57" t="s">
        <v>1288</v>
      </c>
      <c r="E57" t="s">
        <v>1289</v>
      </c>
      <c r="F57">
        <v>1</v>
      </c>
    </row>
    <row r="58" spans="1:6">
      <c r="A58">
        <v>13044</v>
      </c>
      <c r="B58" t="s">
        <v>1346</v>
      </c>
      <c r="C58" s="433" t="s">
        <v>1347</v>
      </c>
      <c r="D58" t="s">
        <v>1154</v>
      </c>
      <c r="E58" t="s">
        <v>1268</v>
      </c>
      <c r="F58">
        <v>2</v>
      </c>
    </row>
    <row r="59" spans="1:6">
      <c r="A59">
        <v>13047</v>
      </c>
      <c r="B59" t="s">
        <v>1167</v>
      </c>
      <c r="C59" s="433" t="s">
        <v>1349</v>
      </c>
      <c r="D59" t="s">
        <v>1168</v>
      </c>
      <c r="E59" t="s">
        <v>1299</v>
      </c>
      <c r="F59">
        <v>3</v>
      </c>
    </row>
    <row r="60" spans="1:6">
      <c r="A60">
        <v>13045</v>
      </c>
      <c r="B60" t="s">
        <v>1348</v>
      </c>
      <c r="C60" s="433" t="s">
        <v>1349</v>
      </c>
      <c r="D60" t="s">
        <v>1154</v>
      </c>
      <c r="E60" t="s">
        <v>1268</v>
      </c>
      <c r="F60">
        <v>2</v>
      </c>
    </row>
    <row r="61" spans="1:6">
      <c r="A61">
        <v>13046</v>
      </c>
      <c r="B61" t="s">
        <v>1350</v>
      </c>
      <c r="C61" s="433" t="s">
        <v>1349</v>
      </c>
      <c r="D61" t="s">
        <v>1154</v>
      </c>
      <c r="E61" t="s">
        <v>1268</v>
      </c>
      <c r="F61">
        <v>2</v>
      </c>
    </row>
    <row r="62" spans="1:6">
      <c r="A62">
        <v>13049</v>
      </c>
      <c r="B62" t="s">
        <v>485</v>
      </c>
      <c r="C62" s="433" t="s">
        <v>1352</v>
      </c>
      <c r="D62" t="s">
        <v>465</v>
      </c>
      <c r="E62" t="s">
        <v>169</v>
      </c>
      <c r="F62">
        <v>2</v>
      </c>
    </row>
    <row r="63" spans="1:6">
      <c r="A63">
        <v>13048</v>
      </c>
      <c r="B63" t="s">
        <v>1351</v>
      </c>
      <c r="C63" s="433" t="s">
        <v>1352</v>
      </c>
      <c r="E63" t="s">
        <v>1574</v>
      </c>
      <c r="F63">
        <v>3</v>
      </c>
    </row>
    <row r="64" spans="1:6">
      <c r="A64">
        <v>13050</v>
      </c>
      <c r="B64" t="s">
        <v>1353</v>
      </c>
      <c r="C64" s="433" t="s">
        <v>1354</v>
      </c>
      <c r="D64" t="s">
        <v>1355</v>
      </c>
      <c r="E64" t="s">
        <v>1322</v>
      </c>
      <c r="F64">
        <v>3</v>
      </c>
    </row>
    <row r="65" spans="1:6">
      <c r="A65">
        <v>13051</v>
      </c>
      <c r="B65" t="s">
        <v>1164</v>
      </c>
      <c r="C65" s="433" t="s">
        <v>1356</v>
      </c>
      <c r="D65" t="s">
        <v>465</v>
      </c>
      <c r="E65" t="s">
        <v>536</v>
      </c>
      <c r="F65">
        <v>2</v>
      </c>
    </row>
    <row r="66" spans="1:6">
      <c r="A66">
        <v>13081</v>
      </c>
      <c r="B66" t="s">
        <v>1362</v>
      </c>
      <c r="C66" s="433" t="s">
        <v>1358</v>
      </c>
      <c r="D66" t="s">
        <v>1172</v>
      </c>
      <c r="E66" t="s">
        <v>475</v>
      </c>
      <c r="F66">
        <v>3</v>
      </c>
    </row>
    <row r="67" spans="1:6">
      <c r="A67">
        <v>13082</v>
      </c>
      <c r="B67" t="s">
        <v>1363</v>
      </c>
      <c r="C67" s="433" t="s">
        <v>1358</v>
      </c>
      <c r="D67" t="s">
        <v>1172</v>
      </c>
      <c r="E67" t="s">
        <v>475</v>
      </c>
      <c r="F67">
        <v>3</v>
      </c>
    </row>
    <row r="68" spans="1:6">
      <c r="A68">
        <v>13052</v>
      </c>
      <c r="B68" t="s">
        <v>1357</v>
      </c>
      <c r="C68" s="433" t="s">
        <v>1358</v>
      </c>
      <c r="E68" t="s">
        <v>1575</v>
      </c>
      <c r="F68">
        <v>3</v>
      </c>
    </row>
    <row r="69" spans="1:6">
      <c r="A69">
        <v>13054</v>
      </c>
      <c r="B69" t="s">
        <v>1359</v>
      </c>
      <c r="C69" s="433" t="s">
        <v>1358</v>
      </c>
      <c r="D69" t="s">
        <v>1360</v>
      </c>
      <c r="E69" t="s">
        <v>1361</v>
      </c>
      <c r="F69">
        <v>2</v>
      </c>
    </row>
    <row r="70" spans="1:6">
      <c r="A70">
        <v>13053</v>
      </c>
      <c r="B70" t="s">
        <v>1169</v>
      </c>
      <c r="C70" s="433" t="s">
        <v>1358</v>
      </c>
      <c r="D70" t="s">
        <v>1307</v>
      </c>
      <c r="E70" t="s">
        <v>1170</v>
      </c>
      <c r="F70">
        <v>3</v>
      </c>
    </row>
    <row r="71" spans="1:6">
      <c r="A71">
        <v>13055</v>
      </c>
      <c r="B71" t="s">
        <v>1364</v>
      </c>
      <c r="C71" s="433" t="s">
        <v>1365</v>
      </c>
      <c r="D71" t="s">
        <v>1294</v>
      </c>
      <c r="E71" t="s">
        <v>1295</v>
      </c>
      <c r="F71">
        <v>0</v>
      </c>
    </row>
    <row r="72" spans="1:6">
      <c r="A72">
        <v>13057</v>
      </c>
      <c r="B72" t="s">
        <v>487</v>
      </c>
      <c r="C72" s="433" t="s">
        <v>1367</v>
      </c>
      <c r="D72" t="s">
        <v>1257</v>
      </c>
      <c r="E72" t="s">
        <v>456</v>
      </c>
      <c r="F72">
        <v>2</v>
      </c>
    </row>
    <row r="73" spans="1:6">
      <c r="A73">
        <v>13059</v>
      </c>
      <c r="B73" t="s">
        <v>486</v>
      </c>
      <c r="C73" s="433" t="s">
        <v>1367</v>
      </c>
      <c r="D73" t="s">
        <v>1264</v>
      </c>
      <c r="E73" t="s">
        <v>1265</v>
      </c>
      <c r="F73">
        <v>2</v>
      </c>
    </row>
    <row r="74" spans="1:6">
      <c r="A74">
        <v>13056</v>
      </c>
      <c r="B74" t="s">
        <v>1366</v>
      </c>
      <c r="C74" s="433" t="s">
        <v>1367</v>
      </c>
      <c r="D74" t="s">
        <v>1368</v>
      </c>
      <c r="E74" t="s">
        <v>476</v>
      </c>
      <c r="F74">
        <v>3</v>
      </c>
    </row>
    <row r="75" spans="1:6">
      <c r="A75">
        <v>13063</v>
      </c>
      <c r="B75" t="s">
        <v>1369</v>
      </c>
      <c r="C75" s="433" t="s">
        <v>1370</v>
      </c>
      <c r="D75" t="s">
        <v>1294</v>
      </c>
      <c r="E75" t="s">
        <v>1295</v>
      </c>
      <c r="F75">
        <v>0</v>
      </c>
    </row>
    <row r="76" spans="1:6">
      <c r="A76">
        <v>13058</v>
      </c>
      <c r="B76" t="s">
        <v>1171</v>
      </c>
      <c r="C76" s="433" t="s">
        <v>1371</v>
      </c>
      <c r="D76" t="s">
        <v>483</v>
      </c>
      <c r="E76" t="s">
        <v>1163</v>
      </c>
      <c r="F76">
        <v>2</v>
      </c>
    </row>
    <row r="77" spans="1:6">
      <c r="A77">
        <v>13061</v>
      </c>
      <c r="B77" t="s">
        <v>1372</v>
      </c>
      <c r="C77" s="433" t="s">
        <v>1371</v>
      </c>
      <c r="D77" t="s">
        <v>202</v>
      </c>
      <c r="E77" t="s">
        <v>1275</v>
      </c>
      <c r="F77">
        <v>2</v>
      </c>
    </row>
    <row r="78" spans="1:6">
      <c r="A78">
        <v>13062</v>
      </c>
      <c r="B78" t="s">
        <v>1373</v>
      </c>
      <c r="C78" s="433" t="s">
        <v>1371</v>
      </c>
      <c r="D78" t="s">
        <v>202</v>
      </c>
      <c r="E78" t="s">
        <v>1275</v>
      </c>
      <c r="F78">
        <v>2</v>
      </c>
    </row>
    <row r="79" spans="1:6">
      <c r="A79">
        <v>13060</v>
      </c>
      <c r="B79" t="s">
        <v>1173</v>
      </c>
      <c r="C79" s="433" t="s">
        <v>1371</v>
      </c>
      <c r="D79" t="s">
        <v>1288</v>
      </c>
      <c r="E79" t="s">
        <v>1289</v>
      </c>
      <c r="F79">
        <v>2</v>
      </c>
    </row>
    <row r="80" spans="1:6">
      <c r="A80">
        <v>13064</v>
      </c>
      <c r="B80" t="s">
        <v>1374</v>
      </c>
      <c r="C80" s="433" t="s">
        <v>1375</v>
      </c>
      <c r="D80" t="s">
        <v>1271</v>
      </c>
      <c r="E80" t="s">
        <v>1272</v>
      </c>
      <c r="F80">
        <v>2</v>
      </c>
    </row>
    <row r="81" spans="1:6">
      <c r="A81">
        <v>13092</v>
      </c>
      <c r="B81" t="s">
        <v>1576</v>
      </c>
      <c r="C81" s="433" t="s">
        <v>1375</v>
      </c>
      <c r="D81" t="s">
        <v>1271</v>
      </c>
      <c r="E81" t="s">
        <v>1272</v>
      </c>
      <c r="F81">
        <v>2</v>
      </c>
    </row>
    <row r="82" spans="1:6">
      <c r="A82">
        <v>13065</v>
      </c>
      <c r="B82" t="s">
        <v>1376</v>
      </c>
      <c r="C82" s="433" t="s">
        <v>1375</v>
      </c>
      <c r="D82" t="s">
        <v>465</v>
      </c>
      <c r="E82" t="s">
        <v>169</v>
      </c>
      <c r="F82">
        <v>2</v>
      </c>
    </row>
    <row r="83" spans="1:6">
      <c r="A83">
        <v>13066</v>
      </c>
      <c r="B83" t="s">
        <v>1377</v>
      </c>
      <c r="C83" s="433" t="s">
        <v>1375</v>
      </c>
      <c r="D83" t="s">
        <v>1154</v>
      </c>
      <c r="E83" t="s">
        <v>1268</v>
      </c>
      <c r="F83">
        <v>2</v>
      </c>
    </row>
    <row r="84" spans="1:6">
      <c r="A84">
        <v>13067</v>
      </c>
      <c r="B84" t="s">
        <v>1378</v>
      </c>
      <c r="C84" s="433" t="s">
        <v>1375</v>
      </c>
      <c r="D84" t="s">
        <v>1154</v>
      </c>
      <c r="E84" t="s">
        <v>1268</v>
      </c>
      <c r="F84">
        <v>2</v>
      </c>
    </row>
    <row r="85" spans="1:6">
      <c r="A85">
        <v>13069</v>
      </c>
      <c r="B85" t="s">
        <v>1381</v>
      </c>
      <c r="C85" s="433" t="s">
        <v>1380</v>
      </c>
      <c r="D85" t="s">
        <v>1257</v>
      </c>
      <c r="E85" t="s">
        <v>456</v>
      </c>
      <c r="F85">
        <v>2</v>
      </c>
    </row>
    <row r="86" spans="1:6">
      <c r="A86">
        <v>13068</v>
      </c>
      <c r="B86" t="s">
        <v>1379</v>
      </c>
      <c r="C86" s="433" t="s">
        <v>1380</v>
      </c>
      <c r="D86" t="s">
        <v>1264</v>
      </c>
      <c r="E86" t="s">
        <v>1265</v>
      </c>
      <c r="F86">
        <v>3</v>
      </c>
    </row>
    <row r="87" spans="1:6">
      <c r="A87">
        <v>13076</v>
      </c>
      <c r="B87" t="s">
        <v>1382</v>
      </c>
      <c r="C87" s="433" t="s">
        <v>1383</v>
      </c>
      <c r="D87" t="s">
        <v>1384</v>
      </c>
      <c r="E87" t="s">
        <v>1385</v>
      </c>
      <c r="F87">
        <v>2</v>
      </c>
    </row>
    <row r="88" spans="1:6">
      <c r="A88">
        <v>13070</v>
      </c>
      <c r="B88" t="s">
        <v>1386</v>
      </c>
      <c r="C88" s="433" t="s">
        <v>1387</v>
      </c>
      <c r="D88" t="s">
        <v>1260</v>
      </c>
      <c r="E88" t="s">
        <v>553</v>
      </c>
      <c r="F88">
        <v>2</v>
      </c>
    </row>
    <row r="89" spans="1:6">
      <c r="A89">
        <v>13071</v>
      </c>
      <c r="B89" t="s">
        <v>1388</v>
      </c>
      <c r="C89" s="433" t="s">
        <v>1389</v>
      </c>
      <c r="D89" t="s">
        <v>1271</v>
      </c>
      <c r="E89" t="s">
        <v>1272</v>
      </c>
      <c r="F89">
        <v>3</v>
      </c>
    </row>
    <row r="90" spans="1:6">
      <c r="A90">
        <v>13072</v>
      </c>
      <c r="B90" t="s">
        <v>489</v>
      </c>
      <c r="C90" s="433" t="s">
        <v>1389</v>
      </c>
      <c r="D90" t="s">
        <v>465</v>
      </c>
      <c r="E90" t="s">
        <v>169</v>
      </c>
      <c r="F90">
        <v>2</v>
      </c>
    </row>
    <row r="91" spans="1:6">
      <c r="A91">
        <v>13073</v>
      </c>
      <c r="B91" t="s">
        <v>1390</v>
      </c>
      <c r="C91" s="433" t="s">
        <v>1391</v>
      </c>
      <c r="D91" t="s">
        <v>1264</v>
      </c>
      <c r="E91" t="s">
        <v>1265</v>
      </c>
      <c r="F91">
        <v>3</v>
      </c>
    </row>
    <row r="92" spans="1:6">
      <c r="A92">
        <v>13074</v>
      </c>
      <c r="B92" t="s">
        <v>494</v>
      </c>
      <c r="C92" s="433" t="s">
        <v>1392</v>
      </c>
      <c r="D92" t="s">
        <v>1254</v>
      </c>
      <c r="E92" t="s">
        <v>1160</v>
      </c>
      <c r="F92">
        <v>2</v>
      </c>
    </row>
    <row r="93" spans="1:6">
      <c r="A93">
        <v>13075</v>
      </c>
      <c r="B93" t="s">
        <v>495</v>
      </c>
      <c r="C93" s="433" t="s">
        <v>1393</v>
      </c>
      <c r="D93" t="s">
        <v>465</v>
      </c>
      <c r="E93" t="s">
        <v>169</v>
      </c>
      <c r="F93">
        <v>2</v>
      </c>
    </row>
    <row r="94" spans="1:6">
      <c r="A94">
        <v>11095</v>
      </c>
      <c r="B94" t="s">
        <v>488</v>
      </c>
      <c r="C94" s="433" t="s">
        <v>1174</v>
      </c>
      <c r="D94" t="s">
        <v>1155</v>
      </c>
      <c r="E94" t="s">
        <v>471</v>
      </c>
      <c r="F94">
        <v>3</v>
      </c>
    </row>
    <row r="95" spans="1:6">
      <c r="A95">
        <v>11102</v>
      </c>
      <c r="B95" t="s">
        <v>489</v>
      </c>
      <c r="C95" s="433" t="s">
        <v>1174</v>
      </c>
      <c r="D95" t="s">
        <v>1158</v>
      </c>
      <c r="E95" t="s">
        <v>1159</v>
      </c>
      <c r="F95">
        <v>2</v>
      </c>
    </row>
    <row r="96" spans="1:6">
      <c r="A96">
        <v>11097</v>
      </c>
      <c r="B96" t="s">
        <v>1175</v>
      </c>
      <c r="C96" s="433" t="s">
        <v>1176</v>
      </c>
      <c r="D96" t="s">
        <v>1154</v>
      </c>
      <c r="E96" t="s">
        <v>459</v>
      </c>
      <c r="F96">
        <v>1</v>
      </c>
    </row>
    <row r="97" spans="1:6">
      <c r="A97">
        <v>11098</v>
      </c>
      <c r="B97" t="s">
        <v>490</v>
      </c>
      <c r="C97" s="433" t="s">
        <v>1177</v>
      </c>
      <c r="D97" t="s">
        <v>1154</v>
      </c>
      <c r="E97" t="s">
        <v>459</v>
      </c>
      <c r="F97">
        <v>1</v>
      </c>
    </row>
    <row r="98" spans="1:6">
      <c r="A98">
        <v>11099</v>
      </c>
      <c r="B98" t="s">
        <v>1178</v>
      </c>
      <c r="C98" s="433" t="s">
        <v>1179</v>
      </c>
      <c r="D98" t="s">
        <v>1154</v>
      </c>
      <c r="E98" t="s">
        <v>459</v>
      </c>
      <c r="F98">
        <v>2</v>
      </c>
    </row>
    <row r="99" spans="1:6">
      <c r="A99">
        <v>11100</v>
      </c>
      <c r="B99" t="s">
        <v>492</v>
      </c>
      <c r="C99" s="433" t="s">
        <v>1179</v>
      </c>
      <c r="D99" t="s">
        <v>1154</v>
      </c>
      <c r="E99" t="s">
        <v>459</v>
      </c>
      <c r="F99">
        <v>2</v>
      </c>
    </row>
    <row r="100" spans="1:6">
      <c r="A100">
        <v>11101</v>
      </c>
      <c r="B100" t="s">
        <v>491</v>
      </c>
      <c r="C100" s="433" t="s">
        <v>1179</v>
      </c>
      <c r="D100" t="s">
        <v>457</v>
      </c>
      <c r="E100" t="s">
        <v>458</v>
      </c>
      <c r="F100">
        <v>2</v>
      </c>
    </row>
    <row r="101" spans="1:6">
      <c r="A101">
        <v>11103</v>
      </c>
      <c r="B101" t="s">
        <v>489</v>
      </c>
      <c r="C101" s="433" t="s">
        <v>1180</v>
      </c>
      <c r="D101" t="s">
        <v>465</v>
      </c>
      <c r="E101" t="s">
        <v>169</v>
      </c>
      <c r="F101">
        <v>2</v>
      </c>
    </row>
    <row r="102" spans="1:6">
      <c r="A102">
        <v>11104</v>
      </c>
      <c r="B102" t="s">
        <v>1181</v>
      </c>
      <c r="C102" s="433" t="s">
        <v>1180</v>
      </c>
      <c r="D102" t="s">
        <v>1155</v>
      </c>
      <c r="E102" t="s">
        <v>471</v>
      </c>
      <c r="F102">
        <v>3</v>
      </c>
    </row>
    <row r="103" spans="1:6">
      <c r="A103">
        <v>11105</v>
      </c>
      <c r="B103" t="s">
        <v>493</v>
      </c>
      <c r="C103" s="433" t="s">
        <v>1182</v>
      </c>
      <c r="D103" t="s">
        <v>1156</v>
      </c>
      <c r="E103" t="s">
        <v>185</v>
      </c>
      <c r="F103">
        <v>3</v>
      </c>
    </row>
    <row r="104" spans="1:6">
      <c r="A104">
        <v>11106</v>
      </c>
      <c r="B104" t="s">
        <v>494</v>
      </c>
      <c r="C104" s="433" t="s">
        <v>1183</v>
      </c>
      <c r="D104" t="s">
        <v>1161</v>
      </c>
      <c r="E104" t="s">
        <v>1160</v>
      </c>
      <c r="F104">
        <v>2</v>
      </c>
    </row>
    <row r="105" spans="1:6">
      <c r="A105">
        <v>11107</v>
      </c>
      <c r="B105" t="s">
        <v>495</v>
      </c>
      <c r="C105" s="433" t="s">
        <v>1184</v>
      </c>
      <c r="D105" t="s">
        <v>465</v>
      </c>
      <c r="E105" t="s">
        <v>169</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145</v>
      </c>
      <c r="B1" s="72"/>
      <c r="C1" s="73"/>
    </row>
    <row r="2" spans="1:3">
      <c r="A2" t="s">
        <v>146</v>
      </c>
    </row>
    <row r="3" spans="1:3" ht="13.5" thickBot="1"/>
    <row r="4" spans="1:3">
      <c r="A4" s="108" t="s">
        <v>147</v>
      </c>
      <c r="B4" s="109" t="s">
        <v>148</v>
      </c>
      <c r="C4" s="110" t="s">
        <v>149</v>
      </c>
    </row>
    <row r="5" spans="1:3" ht="13.5" thickBot="1">
      <c r="A5" s="111" t="s">
        <v>115</v>
      </c>
      <c r="B5" s="112"/>
      <c r="C5" s="113"/>
    </row>
    <row r="6" spans="1:3" ht="15.75">
      <c r="A6" s="114" t="s">
        <v>150</v>
      </c>
      <c r="B6" s="115" t="s">
        <v>122</v>
      </c>
      <c r="C6" s="116" t="s">
        <v>72</v>
      </c>
    </row>
    <row r="7" spans="1:3" ht="15.75">
      <c r="A7" s="117" t="s">
        <v>151</v>
      </c>
      <c r="B7" s="118" t="s">
        <v>144</v>
      </c>
      <c r="C7" s="116" t="s">
        <v>75</v>
      </c>
    </row>
    <row r="8" spans="1:3" ht="15.75">
      <c r="A8" s="117" t="s">
        <v>152</v>
      </c>
      <c r="B8" s="119" t="s">
        <v>142</v>
      </c>
      <c r="C8" s="116" t="s">
        <v>79</v>
      </c>
    </row>
    <row r="9" spans="1:3" ht="15.75">
      <c r="A9" s="117" t="s">
        <v>153</v>
      </c>
      <c r="B9" s="118" t="s">
        <v>125</v>
      </c>
      <c r="C9" s="116" t="s">
        <v>79</v>
      </c>
    </row>
    <row r="10" spans="1:3" ht="15.75">
      <c r="A10" s="117" t="s">
        <v>154</v>
      </c>
      <c r="B10" s="118" t="s">
        <v>155</v>
      </c>
      <c r="C10" s="116" t="s">
        <v>72</v>
      </c>
    </row>
    <row r="11" spans="1:3" ht="15.75">
      <c r="A11" s="117" t="s">
        <v>156</v>
      </c>
      <c r="B11" s="118" t="s">
        <v>143</v>
      </c>
      <c r="C11" s="116" t="s">
        <v>79</v>
      </c>
    </row>
    <row r="12" spans="1:3" ht="15.75">
      <c r="A12" s="117" t="s">
        <v>157</v>
      </c>
      <c r="B12" s="118" t="s">
        <v>158</v>
      </c>
      <c r="C12" s="116" t="s">
        <v>75</v>
      </c>
    </row>
    <row r="13" spans="1:3" ht="15.75">
      <c r="A13" s="117" t="s">
        <v>159</v>
      </c>
      <c r="B13" s="119" t="s">
        <v>134</v>
      </c>
      <c r="C13" s="116" t="s">
        <v>72</v>
      </c>
    </row>
    <row r="14" spans="1:3" ht="15.75">
      <c r="A14" s="117" t="s">
        <v>160</v>
      </c>
      <c r="B14" s="118" t="s">
        <v>129</v>
      </c>
      <c r="C14" s="116" t="s">
        <v>75</v>
      </c>
    </row>
    <row r="15" spans="1:3" ht="15.75">
      <c r="A15" s="117" t="s">
        <v>161</v>
      </c>
      <c r="B15" s="118" t="s">
        <v>139</v>
      </c>
      <c r="C15" s="116" t="s">
        <v>75</v>
      </c>
    </row>
    <row r="16" spans="1:3" ht="15.75">
      <c r="A16" s="117" t="s">
        <v>162</v>
      </c>
      <c r="B16" s="118" t="s">
        <v>163</v>
      </c>
      <c r="C16" s="116" t="s">
        <v>75</v>
      </c>
    </row>
    <row r="17" spans="1:3" ht="15.75">
      <c r="A17" s="117" t="s">
        <v>164</v>
      </c>
      <c r="B17" s="118" t="s">
        <v>165</v>
      </c>
      <c r="C17" s="116" t="s">
        <v>75</v>
      </c>
    </row>
    <row r="18" spans="1:3" ht="15.75">
      <c r="A18" s="117" t="s">
        <v>166</v>
      </c>
      <c r="B18" s="119" t="s">
        <v>167</v>
      </c>
      <c r="C18" s="116" t="s">
        <v>75</v>
      </c>
    </row>
    <row r="19" spans="1:3" ht="15.75">
      <c r="A19" s="117" t="s">
        <v>168</v>
      </c>
      <c r="B19" s="119" t="s">
        <v>169</v>
      </c>
      <c r="C19" s="116" t="s">
        <v>79</v>
      </c>
    </row>
    <row r="20" spans="1:3" ht="15.75">
      <c r="A20" s="117" t="s">
        <v>170</v>
      </c>
      <c r="B20" s="118" t="s">
        <v>171</v>
      </c>
      <c r="C20" s="116" t="s">
        <v>72</v>
      </c>
    </row>
    <row r="21" spans="1:3" ht="15.75">
      <c r="A21" s="117" t="s">
        <v>172</v>
      </c>
      <c r="B21" s="118" t="s">
        <v>121</v>
      </c>
      <c r="C21" s="116" t="s">
        <v>72</v>
      </c>
    </row>
    <row r="22" spans="1:3" ht="15.75">
      <c r="A22" s="117" t="s">
        <v>173</v>
      </c>
      <c r="B22" s="119" t="s">
        <v>124</v>
      </c>
      <c r="C22" s="116" t="s">
        <v>75</v>
      </c>
    </row>
    <row r="23" spans="1:3" ht="15.75">
      <c r="A23" s="117" t="s">
        <v>174</v>
      </c>
      <c r="B23" s="119" t="s">
        <v>140</v>
      </c>
      <c r="C23" s="116" t="s">
        <v>79</v>
      </c>
    </row>
    <row r="24" spans="1:3" ht="15.75">
      <c r="A24" s="117" t="s">
        <v>175</v>
      </c>
      <c r="B24" s="118" t="s">
        <v>136</v>
      </c>
      <c r="C24" s="116" t="s">
        <v>79</v>
      </c>
    </row>
    <row r="25" spans="1:3" ht="15.75">
      <c r="A25" s="117" t="s">
        <v>176</v>
      </c>
      <c r="B25" s="118" t="s">
        <v>138</v>
      </c>
      <c r="C25" s="116" t="s">
        <v>75</v>
      </c>
    </row>
    <row r="26" spans="1:3" ht="15.75">
      <c r="A26" s="117" t="s">
        <v>177</v>
      </c>
      <c r="B26" s="118" t="s">
        <v>128</v>
      </c>
      <c r="C26" s="116" t="s">
        <v>75</v>
      </c>
    </row>
    <row r="27" spans="1:3" ht="15.75">
      <c r="A27" s="117" t="s">
        <v>178</v>
      </c>
      <c r="B27" s="119" t="s">
        <v>123</v>
      </c>
      <c r="C27" s="116" t="s">
        <v>75</v>
      </c>
    </row>
    <row r="28" spans="1:3" ht="15.75">
      <c r="A28" s="117" t="s">
        <v>179</v>
      </c>
      <c r="B28" s="118" t="s">
        <v>130</v>
      </c>
      <c r="C28" s="116" t="s">
        <v>75</v>
      </c>
    </row>
    <row r="29" spans="1:3" ht="15.75">
      <c r="A29" s="117" t="s">
        <v>180</v>
      </c>
      <c r="B29" s="118" t="s">
        <v>181</v>
      </c>
      <c r="C29" s="116" t="s">
        <v>79</v>
      </c>
    </row>
    <row r="30" spans="1:3" ht="15.75">
      <c r="A30" s="117" t="s">
        <v>182</v>
      </c>
      <c r="B30" s="118" t="s">
        <v>183</v>
      </c>
      <c r="C30" s="116" t="s">
        <v>72</v>
      </c>
    </row>
    <row r="31" spans="1:3" ht="15.75">
      <c r="A31" s="117" t="s">
        <v>184</v>
      </c>
      <c r="B31" s="118" t="s">
        <v>185</v>
      </c>
      <c r="C31" s="116" t="s">
        <v>75</v>
      </c>
    </row>
    <row r="32" spans="1:3" ht="15.75">
      <c r="A32" s="120" t="s">
        <v>186</v>
      </c>
      <c r="B32" s="121" t="s">
        <v>187</v>
      </c>
      <c r="C32" s="116" t="s">
        <v>79</v>
      </c>
    </row>
    <row r="33" spans="1:3" ht="15.75">
      <c r="A33" s="120" t="s">
        <v>188</v>
      </c>
      <c r="B33" s="121" t="s">
        <v>189</v>
      </c>
      <c r="C33" s="116" t="s">
        <v>79</v>
      </c>
    </row>
    <row r="34" spans="1:3" ht="15.75">
      <c r="A34" s="120" t="s">
        <v>190</v>
      </c>
      <c r="B34" s="121" t="s">
        <v>191</v>
      </c>
      <c r="C34" s="116" t="s">
        <v>72</v>
      </c>
    </row>
    <row r="35" spans="1:3" ht="15.75">
      <c r="A35" s="120" t="s">
        <v>192</v>
      </c>
      <c r="B35" s="121" t="s">
        <v>193</v>
      </c>
      <c r="C35" s="116" t="s">
        <v>79</v>
      </c>
    </row>
    <row r="36" spans="1:3" ht="15.75">
      <c r="A36" s="120" t="s">
        <v>194</v>
      </c>
      <c r="B36" s="121" t="s">
        <v>195</v>
      </c>
      <c r="C36" s="116" t="s">
        <v>79</v>
      </c>
    </row>
    <row r="37" spans="1:3" ht="15.75">
      <c r="A37" s="120" t="s">
        <v>196</v>
      </c>
      <c r="B37" s="121" t="s">
        <v>197</v>
      </c>
      <c r="C37" s="116" t="s">
        <v>79</v>
      </c>
    </row>
    <row r="38" spans="1:3" ht="15.75">
      <c r="A38" s="120" t="s">
        <v>198</v>
      </c>
      <c r="B38" s="121" t="s">
        <v>135</v>
      </c>
      <c r="C38" s="116" t="s">
        <v>79</v>
      </c>
    </row>
    <row r="39" spans="1:3" ht="15.75">
      <c r="A39" s="120" t="s">
        <v>199</v>
      </c>
      <c r="B39" s="121" t="s">
        <v>137</v>
      </c>
      <c r="C39" s="116" t="s">
        <v>72</v>
      </c>
    </row>
    <row r="40" spans="1:3" ht="15.75">
      <c r="A40" s="120" t="s">
        <v>200</v>
      </c>
      <c r="B40" s="121" t="s">
        <v>132</v>
      </c>
      <c r="C40" s="116" t="s">
        <v>79</v>
      </c>
    </row>
    <row r="41" spans="1:3" ht="15.75">
      <c r="A41" s="120" t="s">
        <v>201</v>
      </c>
      <c r="B41" s="121" t="s">
        <v>202</v>
      </c>
      <c r="C41" s="116" t="s">
        <v>72</v>
      </c>
    </row>
    <row r="42" spans="1:3" ht="15.75">
      <c r="A42" s="120" t="s">
        <v>203</v>
      </c>
      <c r="B42" s="121" t="s">
        <v>120</v>
      </c>
      <c r="C42" s="116" t="s">
        <v>79</v>
      </c>
    </row>
    <row r="43" spans="1:3" ht="15.75">
      <c r="A43" s="120" t="s">
        <v>204</v>
      </c>
      <c r="B43" s="121" t="s">
        <v>205</v>
      </c>
      <c r="C43" s="116" t="s">
        <v>79</v>
      </c>
    </row>
    <row r="44" spans="1:3" ht="15.75">
      <c r="A44" s="120" t="s">
        <v>206</v>
      </c>
      <c r="B44" s="121" t="s">
        <v>127</v>
      </c>
      <c r="C44" s="116" t="s">
        <v>79</v>
      </c>
    </row>
    <row r="45" spans="1:3" ht="15.75">
      <c r="A45" s="120" t="s">
        <v>207</v>
      </c>
      <c r="B45" s="121" t="s">
        <v>141</v>
      </c>
      <c r="C45" s="116" t="s">
        <v>72</v>
      </c>
    </row>
    <row r="46" spans="1:3" ht="15.75">
      <c r="A46" s="120" t="s">
        <v>208</v>
      </c>
      <c r="B46" s="121" t="s">
        <v>131</v>
      </c>
      <c r="C46" s="116" t="s">
        <v>79</v>
      </c>
    </row>
    <row r="47" spans="1:3" ht="15.75">
      <c r="A47" s="120" t="s">
        <v>209</v>
      </c>
      <c r="B47" s="121" t="s">
        <v>119</v>
      </c>
      <c r="C47" s="116" t="s">
        <v>79</v>
      </c>
    </row>
    <row r="48" spans="1:3" ht="15.75">
      <c r="A48" s="120" t="s">
        <v>210</v>
      </c>
      <c r="B48" s="121" t="s">
        <v>211</v>
      </c>
      <c r="C48" s="116" t="s">
        <v>79</v>
      </c>
    </row>
    <row r="49" spans="1:3" ht="15.75">
      <c r="A49" s="120" t="s">
        <v>212</v>
      </c>
      <c r="B49" s="121" t="s">
        <v>133</v>
      </c>
      <c r="C49" s="116" t="s">
        <v>72</v>
      </c>
    </row>
    <row r="50" spans="1:3" ht="15.75">
      <c r="A50" s="120" t="s">
        <v>213</v>
      </c>
      <c r="B50" s="121" t="s">
        <v>126</v>
      </c>
      <c r="C50" s="116" t="s">
        <v>72</v>
      </c>
    </row>
    <row r="51" spans="1:3" ht="15.75">
      <c r="A51" s="120" t="s">
        <v>270</v>
      </c>
      <c r="B51" s="121" t="s">
        <v>271</v>
      </c>
      <c r="C51" s="116" t="s">
        <v>79</v>
      </c>
    </row>
    <row r="52" spans="1:3" ht="15.75">
      <c r="A52" s="120" t="s">
        <v>272</v>
      </c>
      <c r="B52" s="121" t="s">
        <v>273</v>
      </c>
      <c r="C52" s="116" t="s">
        <v>79</v>
      </c>
    </row>
    <row r="53" spans="1:3" ht="15.75">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80"/>
  <sheetViews>
    <sheetView workbookViewId="0">
      <pane ySplit="4" topLeftCell="A632" activePane="bottomLeft" state="frozen"/>
      <selection activeCell="B3" sqref="B3"/>
      <selection pane="bottomLeft" activeCell="B3" sqref="B3"/>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107</v>
      </c>
      <c r="B1" s="72"/>
      <c r="C1" s="72"/>
      <c r="D1" s="72"/>
      <c r="E1" s="73"/>
      <c r="F1" s="72"/>
      <c r="G1" s="72"/>
      <c r="H1" s="72"/>
      <c r="I1" s="524"/>
      <c r="J1" s="525"/>
      <c r="K1" s="527"/>
    </row>
    <row r="2" spans="1:11" ht="19.149999999999999" customHeight="1">
      <c r="A2" s="526" t="s">
        <v>108</v>
      </c>
      <c r="B2" s="526"/>
      <c r="C2" s="526"/>
      <c r="D2" s="526"/>
      <c r="E2" s="528">
        <v>41416</v>
      </c>
      <c r="F2" s="526"/>
      <c r="G2" s="526"/>
      <c r="H2" s="526"/>
      <c r="I2" s="526"/>
      <c r="J2" s="526"/>
      <c r="K2" s="526"/>
    </row>
    <row r="3" spans="1:11" ht="14.25">
      <c r="F3" s="529" t="s">
        <v>279</v>
      </c>
    </row>
    <row r="4" spans="1:11" ht="13.5">
      <c r="A4" s="523" t="s">
        <v>110</v>
      </c>
      <c r="B4" s="523" t="s">
        <v>111</v>
      </c>
      <c r="C4" s="523" t="s">
        <v>112</v>
      </c>
      <c r="D4" s="523" t="s">
        <v>113</v>
      </c>
      <c r="E4" s="523" t="s">
        <v>114</v>
      </c>
      <c r="F4" s="523" t="s">
        <v>115</v>
      </c>
      <c r="G4" s="523" t="s">
        <v>116</v>
      </c>
      <c r="H4" s="523" t="s">
        <v>117</v>
      </c>
      <c r="I4" s="523" t="s">
        <v>242</v>
      </c>
      <c r="J4" s="523" t="s">
        <v>118</v>
      </c>
      <c r="K4" s="523" t="s">
        <v>278</v>
      </c>
    </row>
    <row r="5" spans="1:11">
      <c r="A5">
        <v>96126</v>
      </c>
      <c r="B5" t="s">
        <v>497</v>
      </c>
      <c r="C5" t="s">
        <v>498</v>
      </c>
      <c r="E5" t="s">
        <v>463</v>
      </c>
      <c r="F5">
        <v>7</v>
      </c>
      <c r="G5">
        <v>1970</v>
      </c>
      <c r="H5">
        <v>575</v>
      </c>
      <c r="I5">
        <v>0</v>
      </c>
      <c r="J5">
        <v>0</v>
      </c>
      <c r="K5">
        <v>0</v>
      </c>
    </row>
    <row r="6" spans="1:11">
      <c r="A6">
        <v>24216</v>
      </c>
      <c r="B6" t="s">
        <v>499</v>
      </c>
      <c r="C6" t="s">
        <v>500</v>
      </c>
      <c r="E6" t="s">
        <v>476</v>
      </c>
      <c r="F6">
        <v>51</v>
      </c>
      <c r="G6">
        <v>1958</v>
      </c>
      <c r="H6">
        <v>524</v>
      </c>
      <c r="I6">
        <v>0</v>
      </c>
      <c r="J6">
        <v>15</v>
      </c>
      <c r="K6">
        <v>0</v>
      </c>
    </row>
    <row r="7" spans="1:11">
      <c r="A7">
        <v>24317</v>
      </c>
      <c r="B7" t="s">
        <v>501</v>
      </c>
      <c r="C7" t="s">
        <v>503</v>
      </c>
      <c r="E7" t="s">
        <v>185</v>
      </c>
      <c r="F7">
        <v>33</v>
      </c>
      <c r="G7">
        <v>1954</v>
      </c>
      <c r="H7">
        <v>106</v>
      </c>
      <c r="I7">
        <v>20.937999999999999</v>
      </c>
      <c r="J7">
        <v>1148.0329999999999</v>
      </c>
      <c r="K7">
        <v>320</v>
      </c>
    </row>
    <row r="8" spans="1:11">
      <c r="A8">
        <v>24250</v>
      </c>
      <c r="B8" t="s">
        <v>504</v>
      </c>
      <c r="C8" t="s">
        <v>505</v>
      </c>
      <c r="E8" t="s">
        <v>1394</v>
      </c>
      <c r="F8">
        <v>44</v>
      </c>
      <c r="G8">
        <v>1963</v>
      </c>
      <c r="H8">
        <v>576</v>
      </c>
      <c r="I8">
        <v>0</v>
      </c>
      <c r="J8">
        <v>0</v>
      </c>
      <c r="K8">
        <v>0</v>
      </c>
    </row>
    <row r="9" spans="1:11">
      <c r="A9">
        <v>23045</v>
      </c>
      <c r="B9" t="s">
        <v>504</v>
      </c>
      <c r="C9" t="s">
        <v>506</v>
      </c>
      <c r="E9" t="s">
        <v>1394</v>
      </c>
      <c r="F9">
        <v>44</v>
      </c>
      <c r="G9">
        <v>1967</v>
      </c>
      <c r="H9">
        <v>427</v>
      </c>
      <c r="I9">
        <v>1.2509999999999999</v>
      </c>
      <c r="J9">
        <v>68.153000000000006</v>
      </c>
      <c r="K9">
        <v>22</v>
      </c>
    </row>
    <row r="10" spans="1:11">
      <c r="A10">
        <v>23036</v>
      </c>
      <c r="B10" t="s">
        <v>507</v>
      </c>
      <c r="C10" t="s">
        <v>508</v>
      </c>
      <c r="D10" t="s">
        <v>79</v>
      </c>
      <c r="E10" t="s">
        <v>1394</v>
      </c>
      <c r="F10">
        <v>44</v>
      </c>
      <c r="G10">
        <v>1969</v>
      </c>
      <c r="H10">
        <v>577</v>
      </c>
      <c r="I10">
        <v>0</v>
      </c>
      <c r="J10">
        <v>0</v>
      </c>
      <c r="K10">
        <v>0</v>
      </c>
    </row>
    <row r="11" spans="1:11">
      <c r="A11">
        <v>12050</v>
      </c>
      <c r="B11" t="s">
        <v>1395</v>
      </c>
      <c r="C11" t="s">
        <v>535</v>
      </c>
      <c r="D11" t="s">
        <v>79</v>
      </c>
      <c r="E11" t="s">
        <v>475</v>
      </c>
      <c r="F11">
        <v>64</v>
      </c>
      <c r="G11">
        <v>1957</v>
      </c>
      <c r="H11">
        <v>385</v>
      </c>
      <c r="I11">
        <v>3.6880000000000002</v>
      </c>
      <c r="J11">
        <v>93.26</v>
      </c>
      <c r="K11">
        <v>0</v>
      </c>
    </row>
    <row r="12" spans="1:11">
      <c r="A12">
        <v>10136</v>
      </c>
      <c r="B12" t="s">
        <v>511</v>
      </c>
      <c r="C12" t="s">
        <v>512</v>
      </c>
      <c r="E12" t="s">
        <v>1396</v>
      </c>
      <c r="F12">
        <v>61</v>
      </c>
      <c r="G12">
        <v>1978</v>
      </c>
      <c r="H12">
        <v>360</v>
      </c>
      <c r="I12">
        <v>1.4379999999999999</v>
      </c>
      <c r="J12">
        <v>115.03700000000001</v>
      </c>
      <c r="K12">
        <v>52</v>
      </c>
    </row>
    <row r="13" spans="1:11">
      <c r="A13">
        <v>96209</v>
      </c>
      <c r="B13" t="s">
        <v>513</v>
      </c>
      <c r="C13" t="s">
        <v>514</v>
      </c>
      <c r="E13" t="s">
        <v>479</v>
      </c>
      <c r="F13">
        <v>1</v>
      </c>
      <c r="G13">
        <v>1962</v>
      </c>
      <c r="H13">
        <v>164</v>
      </c>
      <c r="I13">
        <v>11.782</v>
      </c>
      <c r="J13">
        <v>686.78700000000003</v>
      </c>
      <c r="K13">
        <v>211</v>
      </c>
    </row>
    <row r="14" spans="1:11">
      <c r="A14">
        <v>23051</v>
      </c>
      <c r="B14" t="s">
        <v>515</v>
      </c>
      <c r="C14" t="s">
        <v>516</v>
      </c>
      <c r="D14" t="s">
        <v>79</v>
      </c>
      <c r="E14" t="s">
        <v>479</v>
      </c>
      <c r="F14">
        <v>1</v>
      </c>
      <c r="G14">
        <v>1992</v>
      </c>
      <c r="H14">
        <v>191</v>
      </c>
      <c r="I14">
        <v>6.875</v>
      </c>
      <c r="J14">
        <v>538.83000000000004</v>
      </c>
      <c r="K14">
        <v>180</v>
      </c>
    </row>
    <row r="15" spans="1:11">
      <c r="A15">
        <v>96210</v>
      </c>
      <c r="B15" t="s">
        <v>515</v>
      </c>
      <c r="C15" t="s">
        <v>517</v>
      </c>
      <c r="D15" t="s">
        <v>79</v>
      </c>
      <c r="E15" t="s">
        <v>479</v>
      </c>
      <c r="F15">
        <v>1</v>
      </c>
      <c r="G15">
        <v>1962</v>
      </c>
      <c r="H15">
        <v>403</v>
      </c>
      <c r="I15">
        <v>2.75</v>
      </c>
      <c r="J15">
        <v>76.941999999999993</v>
      </c>
      <c r="K15">
        <v>0</v>
      </c>
    </row>
    <row r="16" spans="1:11">
      <c r="A16">
        <v>28003</v>
      </c>
      <c r="B16" t="s">
        <v>518</v>
      </c>
      <c r="C16" t="s">
        <v>505</v>
      </c>
      <c r="E16" t="s">
        <v>456</v>
      </c>
      <c r="F16">
        <v>20</v>
      </c>
      <c r="G16">
        <v>1951</v>
      </c>
      <c r="H16">
        <v>453</v>
      </c>
      <c r="I16">
        <v>2.0630000000000002</v>
      </c>
      <c r="J16">
        <v>48.588999999999999</v>
      </c>
      <c r="K16">
        <v>0</v>
      </c>
    </row>
    <row r="17" spans="1:11">
      <c r="A17">
        <v>21853</v>
      </c>
      <c r="B17" t="s">
        <v>519</v>
      </c>
      <c r="C17" t="s">
        <v>509</v>
      </c>
      <c r="E17" t="s">
        <v>520</v>
      </c>
      <c r="F17">
        <v>29</v>
      </c>
      <c r="G17">
        <v>1992</v>
      </c>
      <c r="H17">
        <v>86</v>
      </c>
      <c r="I17">
        <v>15.439</v>
      </c>
      <c r="J17">
        <v>1288.787</v>
      </c>
      <c r="K17">
        <v>592</v>
      </c>
    </row>
    <row r="18" spans="1:11">
      <c r="A18">
        <v>99527</v>
      </c>
      <c r="B18" t="s">
        <v>519</v>
      </c>
      <c r="C18" t="s">
        <v>521</v>
      </c>
      <c r="E18" t="s">
        <v>520</v>
      </c>
      <c r="F18">
        <v>29</v>
      </c>
      <c r="G18">
        <v>1961</v>
      </c>
      <c r="H18">
        <v>133</v>
      </c>
      <c r="I18">
        <v>15.656000000000001</v>
      </c>
      <c r="J18">
        <v>907.79</v>
      </c>
      <c r="K18">
        <v>329</v>
      </c>
    </row>
    <row r="19" spans="1:11">
      <c r="A19">
        <v>99528</v>
      </c>
      <c r="B19" t="s">
        <v>519</v>
      </c>
      <c r="C19" t="s">
        <v>522</v>
      </c>
      <c r="E19" t="s">
        <v>520</v>
      </c>
      <c r="F19">
        <v>29</v>
      </c>
      <c r="G19">
        <v>1967</v>
      </c>
      <c r="H19">
        <v>98</v>
      </c>
      <c r="I19">
        <v>23.405999999999999</v>
      </c>
      <c r="J19">
        <v>1211.08</v>
      </c>
      <c r="K19">
        <v>347</v>
      </c>
    </row>
    <row r="20" spans="1:11">
      <c r="A20">
        <v>21808</v>
      </c>
      <c r="B20" t="s">
        <v>519</v>
      </c>
      <c r="C20" t="s">
        <v>523</v>
      </c>
      <c r="E20" t="s">
        <v>520</v>
      </c>
      <c r="F20">
        <v>29</v>
      </c>
      <c r="G20">
        <v>1989</v>
      </c>
      <c r="H20">
        <v>152</v>
      </c>
      <c r="I20">
        <v>6.6879999999999997</v>
      </c>
      <c r="J20">
        <v>780.85699999999997</v>
      </c>
      <c r="K20">
        <v>414</v>
      </c>
    </row>
    <row r="21" spans="1:11">
      <c r="A21">
        <v>21763</v>
      </c>
      <c r="B21" t="s">
        <v>524</v>
      </c>
      <c r="C21" t="s">
        <v>525</v>
      </c>
      <c r="D21" t="s">
        <v>79</v>
      </c>
      <c r="E21" t="s">
        <v>520</v>
      </c>
      <c r="F21">
        <v>29</v>
      </c>
      <c r="G21">
        <v>1963</v>
      </c>
      <c r="H21">
        <v>578</v>
      </c>
      <c r="I21">
        <v>0</v>
      </c>
      <c r="J21">
        <v>0</v>
      </c>
      <c r="K21">
        <v>0</v>
      </c>
    </row>
    <row r="22" spans="1:11">
      <c r="A22">
        <v>27012</v>
      </c>
      <c r="B22" t="s">
        <v>526</v>
      </c>
      <c r="C22" t="s">
        <v>514</v>
      </c>
      <c r="E22" t="s">
        <v>527</v>
      </c>
      <c r="F22">
        <v>59</v>
      </c>
      <c r="G22">
        <v>1984</v>
      </c>
      <c r="H22">
        <v>579</v>
      </c>
      <c r="I22">
        <v>0</v>
      </c>
      <c r="J22">
        <v>0</v>
      </c>
      <c r="K22">
        <v>0</v>
      </c>
    </row>
    <row r="23" spans="1:11">
      <c r="A23">
        <v>27002</v>
      </c>
      <c r="B23" t="s">
        <v>526</v>
      </c>
      <c r="C23" t="s">
        <v>528</v>
      </c>
      <c r="E23" t="s">
        <v>527</v>
      </c>
      <c r="F23">
        <v>59</v>
      </c>
      <c r="G23">
        <v>1986</v>
      </c>
      <c r="H23">
        <v>549</v>
      </c>
      <c r="I23">
        <v>0</v>
      </c>
      <c r="J23">
        <v>1</v>
      </c>
      <c r="K23">
        <v>0</v>
      </c>
    </row>
    <row r="24" spans="1:11">
      <c r="A24">
        <v>27001</v>
      </c>
      <c r="B24" t="s">
        <v>526</v>
      </c>
      <c r="C24" t="s">
        <v>529</v>
      </c>
      <c r="E24" t="s">
        <v>527</v>
      </c>
      <c r="F24">
        <v>59</v>
      </c>
      <c r="G24">
        <v>1956</v>
      </c>
      <c r="H24">
        <v>507</v>
      </c>
      <c r="I24">
        <v>0</v>
      </c>
      <c r="J24">
        <v>21</v>
      </c>
      <c r="K24">
        <v>0</v>
      </c>
    </row>
    <row r="25" spans="1:11">
      <c r="A25">
        <v>27009</v>
      </c>
      <c r="B25" t="s">
        <v>530</v>
      </c>
      <c r="C25" t="s">
        <v>531</v>
      </c>
      <c r="D25" t="s">
        <v>79</v>
      </c>
      <c r="E25" t="s">
        <v>527</v>
      </c>
      <c r="F25">
        <v>59</v>
      </c>
      <c r="G25">
        <v>1992</v>
      </c>
      <c r="H25">
        <v>415</v>
      </c>
      <c r="I25">
        <v>1.375</v>
      </c>
      <c r="J25">
        <v>73.066999999999993</v>
      </c>
      <c r="K25">
        <v>0</v>
      </c>
    </row>
    <row r="26" spans="1:11">
      <c r="A26">
        <v>27081</v>
      </c>
      <c r="B26" t="s">
        <v>532</v>
      </c>
      <c r="C26" t="s">
        <v>533</v>
      </c>
      <c r="E26" t="s">
        <v>1397</v>
      </c>
      <c r="F26">
        <v>2</v>
      </c>
      <c r="G26">
        <v>1962</v>
      </c>
      <c r="H26">
        <v>550</v>
      </c>
      <c r="I26">
        <v>0</v>
      </c>
      <c r="J26">
        <v>1</v>
      </c>
      <c r="K26">
        <v>0</v>
      </c>
    </row>
    <row r="27" spans="1:11">
      <c r="A27">
        <v>24237</v>
      </c>
      <c r="B27" t="s">
        <v>534</v>
      </c>
      <c r="C27" t="s">
        <v>535</v>
      </c>
      <c r="D27" t="s">
        <v>79</v>
      </c>
      <c r="E27" t="s">
        <v>169</v>
      </c>
      <c r="F27">
        <v>19</v>
      </c>
      <c r="G27">
        <v>1981</v>
      </c>
      <c r="H27">
        <v>274</v>
      </c>
      <c r="I27">
        <v>2.375</v>
      </c>
      <c r="J27">
        <v>299.13600000000002</v>
      </c>
      <c r="K27">
        <v>225</v>
      </c>
    </row>
    <row r="28" spans="1:11">
      <c r="A28">
        <v>10156</v>
      </c>
      <c r="B28" t="s">
        <v>537</v>
      </c>
      <c r="C28" t="s">
        <v>509</v>
      </c>
      <c r="E28" t="s">
        <v>475</v>
      </c>
      <c r="F28">
        <v>64</v>
      </c>
      <c r="G28">
        <v>1987</v>
      </c>
      <c r="H28">
        <v>487</v>
      </c>
      <c r="I28">
        <v>0.81299999999999994</v>
      </c>
      <c r="J28">
        <v>29.021999999999998</v>
      </c>
      <c r="K28">
        <v>0</v>
      </c>
    </row>
    <row r="29" spans="1:11">
      <c r="A29">
        <v>22995</v>
      </c>
      <c r="B29" t="s">
        <v>539</v>
      </c>
      <c r="C29" t="s">
        <v>540</v>
      </c>
      <c r="E29" t="s">
        <v>185</v>
      </c>
      <c r="F29">
        <v>33</v>
      </c>
      <c r="G29">
        <v>1976</v>
      </c>
      <c r="H29">
        <v>384</v>
      </c>
      <c r="I29">
        <v>2.125</v>
      </c>
      <c r="J29">
        <v>93.582999999999998</v>
      </c>
      <c r="K29">
        <v>0</v>
      </c>
    </row>
    <row r="30" spans="1:11">
      <c r="A30">
        <v>13001</v>
      </c>
      <c r="B30" t="s">
        <v>1398</v>
      </c>
      <c r="C30" t="s">
        <v>1399</v>
      </c>
      <c r="D30" t="s">
        <v>79</v>
      </c>
      <c r="E30" t="s">
        <v>459</v>
      </c>
      <c r="F30">
        <v>54</v>
      </c>
      <c r="G30">
        <v>1970</v>
      </c>
      <c r="H30">
        <v>194</v>
      </c>
      <c r="I30">
        <v>10.331</v>
      </c>
      <c r="J30">
        <v>507.471</v>
      </c>
      <c r="K30">
        <v>140</v>
      </c>
    </row>
    <row r="31" spans="1:11">
      <c r="A31">
        <v>10100</v>
      </c>
      <c r="B31" t="s">
        <v>541</v>
      </c>
      <c r="C31" t="s">
        <v>522</v>
      </c>
      <c r="E31" t="s">
        <v>1400</v>
      </c>
      <c r="F31">
        <v>70</v>
      </c>
      <c r="G31">
        <v>1940</v>
      </c>
      <c r="H31">
        <v>471</v>
      </c>
      <c r="I31">
        <v>0.96899999999999997</v>
      </c>
      <c r="J31">
        <v>36.411000000000001</v>
      </c>
      <c r="K31">
        <v>0</v>
      </c>
    </row>
    <row r="32" spans="1:11">
      <c r="A32">
        <v>10101</v>
      </c>
      <c r="B32" t="s">
        <v>542</v>
      </c>
      <c r="C32" t="s">
        <v>543</v>
      </c>
      <c r="D32" t="s">
        <v>79</v>
      </c>
      <c r="E32" t="s">
        <v>1400</v>
      </c>
      <c r="F32">
        <v>70</v>
      </c>
      <c r="G32">
        <v>1938</v>
      </c>
      <c r="H32">
        <v>580</v>
      </c>
      <c r="I32">
        <v>0</v>
      </c>
      <c r="J32">
        <v>0</v>
      </c>
      <c r="K32">
        <v>0</v>
      </c>
    </row>
    <row r="33" spans="1:11">
      <c r="A33">
        <v>28050</v>
      </c>
      <c r="B33" t="s">
        <v>544</v>
      </c>
      <c r="C33" t="s">
        <v>522</v>
      </c>
      <c r="E33" t="s">
        <v>169</v>
      </c>
      <c r="F33">
        <v>19</v>
      </c>
      <c r="G33">
        <v>1952</v>
      </c>
      <c r="H33">
        <v>63</v>
      </c>
      <c r="I33">
        <v>32.375</v>
      </c>
      <c r="J33">
        <v>1644.8630000000001</v>
      </c>
      <c r="K33">
        <v>600</v>
      </c>
    </row>
    <row r="34" spans="1:11">
      <c r="A34">
        <v>13025</v>
      </c>
      <c r="B34" t="s">
        <v>1401</v>
      </c>
      <c r="C34" t="s">
        <v>587</v>
      </c>
      <c r="E34" t="s">
        <v>1402</v>
      </c>
      <c r="F34">
        <v>76</v>
      </c>
      <c r="G34">
        <v>1979</v>
      </c>
      <c r="H34">
        <v>350</v>
      </c>
      <c r="I34">
        <v>3.9689999999999999</v>
      </c>
      <c r="J34">
        <v>133.81899999999999</v>
      </c>
      <c r="K34">
        <v>0</v>
      </c>
    </row>
    <row r="35" spans="1:11">
      <c r="A35">
        <v>13026</v>
      </c>
      <c r="B35" t="s">
        <v>1403</v>
      </c>
      <c r="C35" t="s">
        <v>496</v>
      </c>
      <c r="D35" t="s">
        <v>79</v>
      </c>
      <c r="E35" t="s">
        <v>1402</v>
      </c>
      <c r="F35">
        <v>76</v>
      </c>
      <c r="G35">
        <v>1986</v>
      </c>
      <c r="H35">
        <v>412</v>
      </c>
      <c r="I35">
        <v>1.9690000000000001</v>
      </c>
      <c r="J35">
        <v>73.997</v>
      </c>
      <c r="K35">
        <v>0</v>
      </c>
    </row>
    <row r="36" spans="1:11">
      <c r="A36">
        <v>23129</v>
      </c>
      <c r="B36" t="s">
        <v>545</v>
      </c>
      <c r="C36" t="s">
        <v>546</v>
      </c>
      <c r="D36" t="s">
        <v>79</v>
      </c>
      <c r="E36" t="s">
        <v>1404</v>
      </c>
      <c r="F36">
        <v>55</v>
      </c>
      <c r="G36">
        <v>1975</v>
      </c>
      <c r="H36">
        <v>279</v>
      </c>
      <c r="I36">
        <v>1.609</v>
      </c>
      <c r="J36">
        <v>289.63200000000001</v>
      </c>
      <c r="K36">
        <v>225</v>
      </c>
    </row>
    <row r="37" spans="1:11">
      <c r="A37">
        <v>13050</v>
      </c>
      <c r="B37" t="s">
        <v>1405</v>
      </c>
      <c r="C37" t="s">
        <v>633</v>
      </c>
      <c r="D37" t="s">
        <v>79</v>
      </c>
      <c r="E37" t="s">
        <v>1400</v>
      </c>
      <c r="F37">
        <v>70</v>
      </c>
      <c r="G37">
        <v>1935</v>
      </c>
      <c r="H37">
        <v>467</v>
      </c>
      <c r="I37">
        <v>1</v>
      </c>
      <c r="J37">
        <v>37.585999999999999</v>
      </c>
      <c r="K37">
        <v>0</v>
      </c>
    </row>
    <row r="38" spans="1:11">
      <c r="A38">
        <v>28005</v>
      </c>
      <c r="B38" t="s">
        <v>549</v>
      </c>
      <c r="C38" t="s">
        <v>550</v>
      </c>
      <c r="E38" t="s">
        <v>1397</v>
      </c>
      <c r="F38">
        <v>2</v>
      </c>
      <c r="G38">
        <v>1953</v>
      </c>
      <c r="H38">
        <v>306</v>
      </c>
      <c r="I38">
        <v>4.4379999999999997</v>
      </c>
      <c r="J38">
        <v>204.923</v>
      </c>
      <c r="K38">
        <v>28</v>
      </c>
    </row>
    <row r="39" spans="1:11">
      <c r="A39">
        <v>28056</v>
      </c>
      <c r="B39" t="s">
        <v>551</v>
      </c>
      <c r="C39" t="s">
        <v>525</v>
      </c>
      <c r="D39" t="s">
        <v>79</v>
      </c>
      <c r="E39" t="s">
        <v>1397</v>
      </c>
      <c r="F39">
        <v>2</v>
      </c>
      <c r="G39">
        <v>1952</v>
      </c>
      <c r="H39">
        <v>581</v>
      </c>
      <c r="I39">
        <v>0</v>
      </c>
      <c r="J39">
        <v>0</v>
      </c>
      <c r="K39">
        <v>0</v>
      </c>
    </row>
    <row r="40" spans="1:11">
      <c r="A40">
        <v>12033</v>
      </c>
      <c r="B40" t="s">
        <v>1406</v>
      </c>
      <c r="C40" t="s">
        <v>555</v>
      </c>
      <c r="E40" t="s">
        <v>1407</v>
      </c>
      <c r="F40">
        <v>73</v>
      </c>
      <c r="G40">
        <v>1948</v>
      </c>
      <c r="H40">
        <v>482</v>
      </c>
      <c r="I40">
        <v>3.75</v>
      </c>
      <c r="J40">
        <v>33.408999999999999</v>
      </c>
      <c r="K40">
        <v>0</v>
      </c>
    </row>
    <row r="41" spans="1:11">
      <c r="A41">
        <v>12030</v>
      </c>
      <c r="B41" t="s">
        <v>1408</v>
      </c>
      <c r="C41" t="s">
        <v>598</v>
      </c>
      <c r="D41" t="s">
        <v>79</v>
      </c>
      <c r="E41" t="s">
        <v>1407</v>
      </c>
      <c r="F41">
        <v>73</v>
      </c>
      <c r="G41">
        <v>1948</v>
      </c>
      <c r="H41">
        <v>429</v>
      </c>
      <c r="I41">
        <v>5.1879999999999997</v>
      </c>
      <c r="J41">
        <v>67.540000000000006</v>
      </c>
      <c r="K41">
        <v>0</v>
      </c>
    </row>
    <row r="42" spans="1:11">
      <c r="A42">
        <v>26031</v>
      </c>
      <c r="B42" t="s">
        <v>552</v>
      </c>
      <c r="C42" t="s">
        <v>869</v>
      </c>
      <c r="D42" t="s">
        <v>79</v>
      </c>
      <c r="E42" t="s">
        <v>130</v>
      </c>
      <c r="F42">
        <v>30</v>
      </c>
      <c r="G42">
        <v>1960</v>
      </c>
      <c r="H42">
        <v>582</v>
      </c>
      <c r="I42">
        <v>0</v>
      </c>
      <c r="J42">
        <v>0</v>
      </c>
      <c r="K42">
        <v>0</v>
      </c>
    </row>
    <row r="43" spans="1:11">
      <c r="A43">
        <v>28018</v>
      </c>
      <c r="B43" t="s">
        <v>554</v>
      </c>
      <c r="C43" t="s">
        <v>555</v>
      </c>
      <c r="E43" t="s">
        <v>130</v>
      </c>
      <c r="F43">
        <v>30</v>
      </c>
      <c r="G43">
        <v>1960</v>
      </c>
      <c r="H43">
        <v>583</v>
      </c>
      <c r="I43">
        <v>0</v>
      </c>
      <c r="J43">
        <v>0</v>
      </c>
      <c r="K43">
        <v>0</v>
      </c>
    </row>
    <row r="44" spans="1:11">
      <c r="A44">
        <v>12055</v>
      </c>
      <c r="B44" t="s">
        <v>1409</v>
      </c>
      <c r="C44" t="s">
        <v>1410</v>
      </c>
      <c r="D44" t="s">
        <v>79</v>
      </c>
      <c r="E44" t="s">
        <v>484</v>
      </c>
      <c r="F44">
        <v>21</v>
      </c>
      <c r="G44">
        <v>1946</v>
      </c>
      <c r="H44">
        <v>273</v>
      </c>
      <c r="I44">
        <v>4.5</v>
      </c>
      <c r="J44">
        <v>302.52</v>
      </c>
      <c r="K44">
        <v>118</v>
      </c>
    </row>
    <row r="45" spans="1:11">
      <c r="A45">
        <v>10020</v>
      </c>
      <c r="B45" t="s">
        <v>556</v>
      </c>
      <c r="C45" t="s">
        <v>557</v>
      </c>
      <c r="E45" t="s">
        <v>473</v>
      </c>
      <c r="F45">
        <v>67</v>
      </c>
      <c r="G45">
        <v>1961</v>
      </c>
      <c r="H45">
        <v>551</v>
      </c>
      <c r="I45">
        <v>0</v>
      </c>
      <c r="J45">
        <v>1</v>
      </c>
      <c r="K45">
        <v>0</v>
      </c>
    </row>
    <row r="46" spans="1:11">
      <c r="A46">
        <v>12065</v>
      </c>
      <c r="B46" t="s">
        <v>558</v>
      </c>
      <c r="C46" t="s">
        <v>563</v>
      </c>
      <c r="E46" t="s">
        <v>1411</v>
      </c>
      <c r="F46">
        <v>74</v>
      </c>
      <c r="G46">
        <v>1958</v>
      </c>
      <c r="H46">
        <v>552</v>
      </c>
      <c r="I46">
        <v>0</v>
      </c>
      <c r="J46">
        <v>1</v>
      </c>
      <c r="K46">
        <v>0</v>
      </c>
    </row>
    <row r="47" spans="1:11">
      <c r="A47">
        <v>10076</v>
      </c>
      <c r="B47" t="s">
        <v>558</v>
      </c>
      <c r="C47" t="s">
        <v>538</v>
      </c>
      <c r="E47" t="s">
        <v>1163</v>
      </c>
      <c r="F47">
        <v>69</v>
      </c>
      <c r="G47">
        <v>1947</v>
      </c>
      <c r="H47">
        <v>310</v>
      </c>
      <c r="I47">
        <v>7.0629999999999997</v>
      </c>
      <c r="J47">
        <v>199.321</v>
      </c>
      <c r="K47">
        <v>0</v>
      </c>
    </row>
    <row r="48" spans="1:11">
      <c r="A48">
        <v>25092</v>
      </c>
      <c r="B48" t="s">
        <v>559</v>
      </c>
      <c r="C48" t="s">
        <v>550</v>
      </c>
      <c r="E48" t="s">
        <v>1412</v>
      </c>
      <c r="F48">
        <v>24</v>
      </c>
      <c r="G48">
        <v>1969</v>
      </c>
      <c r="H48">
        <v>441</v>
      </c>
      <c r="I48">
        <v>1</v>
      </c>
      <c r="J48">
        <v>57.012</v>
      </c>
      <c r="K48">
        <v>0</v>
      </c>
    </row>
    <row r="49" spans="1:11">
      <c r="A49">
        <v>10072</v>
      </c>
      <c r="B49" t="s">
        <v>560</v>
      </c>
      <c r="C49" t="s">
        <v>540</v>
      </c>
      <c r="E49" t="s">
        <v>471</v>
      </c>
      <c r="F49">
        <v>27</v>
      </c>
      <c r="G49">
        <v>1956</v>
      </c>
      <c r="H49">
        <v>229</v>
      </c>
      <c r="I49">
        <v>5.6879999999999997</v>
      </c>
      <c r="J49">
        <v>423.01600000000002</v>
      </c>
      <c r="K49">
        <v>185</v>
      </c>
    </row>
    <row r="50" spans="1:11">
      <c r="A50">
        <v>10009</v>
      </c>
      <c r="B50" t="s">
        <v>561</v>
      </c>
      <c r="C50" t="s">
        <v>538</v>
      </c>
      <c r="E50" t="s">
        <v>1413</v>
      </c>
      <c r="F50">
        <v>66</v>
      </c>
      <c r="G50">
        <v>1949</v>
      </c>
      <c r="H50">
        <v>553</v>
      </c>
      <c r="I50">
        <v>0</v>
      </c>
      <c r="J50">
        <v>1</v>
      </c>
      <c r="K50">
        <v>0</v>
      </c>
    </row>
    <row r="51" spans="1:11">
      <c r="A51">
        <v>13055</v>
      </c>
      <c r="B51" t="s">
        <v>1414</v>
      </c>
      <c r="C51" t="s">
        <v>523</v>
      </c>
      <c r="E51" t="s">
        <v>130</v>
      </c>
      <c r="F51">
        <v>30</v>
      </c>
      <c r="G51">
        <v>1971</v>
      </c>
      <c r="H51">
        <v>286</v>
      </c>
      <c r="I51">
        <v>6.407</v>
      </c>
      <c r="J51">
        <v>272.97300000000001</v>
      </c>
      <c r="K51">
        <v>33</v>
      </c>
    </row>
    <row r="52" spans="1:11">
      <c r="A52">
        <v>96225</v>
      </c>
      <c r="B52" t="s">
        <v>562</v>
      </c>
      <c r="C52" t="s">
        <v>564</v>
      </c>
      <c r="E52" t="s">
        <v>1415</v>
      </c>
      <c r="F52">
        <v>28</v>
      </c>
      <c r="G52">
        <v>1950</v>
      </c>
      <c r="H52">
        <v>382</v>
      </c>
      <c r="I52">
        <v>2.75</v>
      </c>
      <c r="J52">
        <v>94.938999999999993</v>
      </c>
      <c r="K52">
        <v>0</v>
      </c>
    </row>
    <row r="53" spans="1:11">
      <c r="A53">
        <v>23049</v>
      </c>
      <c r="B53" t="s">
        <v>562</v>
      </c>
      <c r="C53" t="s">
        <v>565</v>
      </c>
      <c r="E53" t="s">
        <v>1394</v>
      </c>
      <c r="F53">
        <v>44</v>
      </c>
      <c r="G53">
        <v>1985</v>
      </c>
      <c r="H53">
        <v>244</v>
      </c>
      <c r="I53">
        <v>8.5</v>
      </c>
      <c r="J53">
        <v>382.25599999999997</v>
      </c>
      <c r="K53">
        <v>85</v>
      </c>
    </row>
    <row r="54" spans="1:11">
      <c r="A54">
        <v>23048</v>
      </c>
      <c r="B54" t="s">
        <v>562</v>
      </c>
      <c r="C54" t="s">
        <v>566</v>
      </c>
      <c r="E54" t="s">
        <v>1394</v>
      </c>
      <c r="F54">
        <v>44</v>
      </c>
      <c r="G54">
        <v>1961</v>
      </c>
      <c r="H54">
        <v>77</v>
      </c>
      <c r="I54">
        <v>23.375</v>
      </c>
      <c r="J54">
        <v>1402.278</v>
      </c>
      <c r="K54">
        <v>510</v>
      </c>
    </row>
    <row r="55" spans="1:11">
      <c r="A55">
        <v>23033</v>
      </c>
      <c r="B55" t="s">
        <v>567</v>
      </c>
      <c r="C55" t="s">
        <v>531</v>
      </c>
      <c r="D55" t="s">
        <v>79</v>
      </c>
      <c r="E55" t="s">
        <v>1394</v>
      </c>
      <c r="F55">
        <v>44</v>
      </c>
      <c r="G55">
        <v>1963</v>
      </c>
      <c r="H55">
        <v>326</v>
      </c>
      <c r="I55">
        <v>6.625</v>
      </c>
      <c r="J55">
        <v>167.892</v>
      </c>
      <c r="K55">
        <v>0</v>
      </c>
    </row>
    <row r="56" spans="1:11">
      <c r="A56">
        <v>26011</v>
      </c>
      <c r="B56" t="s">
        <v>568</v>
      </c>
      <c r="C56" t="s">
        <v>569</v>
      </c>
      <c r="E56" t="s">
        <v>479</v>
      </c>
      <c r="F56">
        <v>1</v>
      </c>
      <c r="G56">
        <v>1987</v>
      </c>
      <c r="H56">
        <v>32</v>
      </c>
      <c r="I56">
        <v>37.75</v>
      </c>
      <c r="J56">
        <v>2431.837</v>
      </c>
      <c r="K56">
        <v>1146</v>
      </c>
    </row>
    <row r="57" spans="1:11">
      <c r="A57">
        <v>11049</v>
      </c>
      <c r="B57" t="s">
        <v>1185</v>
      </c>
      <c r="C57" t="s">
        <v>631</v>
      </c>
      <c r="E57" t="s">
        <v>479</v>
      </c>
      <c r="F57">
        <v>1</v>
      </c>
      <c r="G57">
        <v>1953</v>
      </c>
      <c r="H57">
        <v>584</v>
      </c>
      <c r="I57">
        <v>0</v>
      </c>
      <c r="J57">
        <v>0</v>
      </c>
      <c r="K57">
        <v>0</v>
      </c>
    </row>
    <row r="58" spans="1:11">
      <c r="A58">
        <v>96005</v>
      </c>
      <c r="B58" t="s">
        <v>572</v>
      </c>
      <c r="C58" t="s">
        <v>563</v>
      </c>
      <c r="E58" t="s">
        <v>553</v>
      </c>
      <c r="F58">
        <v>63</v>
      </c>
      <c r="G58">
        <v>1946</v>
      </c>
      <c r="H58">
        <v>65</v>
      </c>
      <c r="I58">
        <v>31.25</v>
      </c>
      <c r="J58">
        <v>1608.097</v>
      </c>
      <c r="K58">
        <v>553</v>
      </c>
    </row>
    <row r="59" spans="1:11">
      <c r="A59">
        <v>24255</v>
      </c>
      <c r="B59" t="s">
        <v>573</v>
      </c>
      <c r="C59" t="s">
        <v>574</v>
      </c>
      <c r="E59" t="s">
        <v>1416</v>
      </c>
      <c r="F59">
        <v>58</v>
      </c>
      <c r="G59">
        <v>1965</v>
      </c>
      <c r="H59">
        <v>159</v>
      </c>
      <c r="I59">
        <v>14.188000000000001</v>
      </c>
      <c r="J59">
        <v>711.14400000000001</v>
      </c>
      <c r="K59">
        <v>195</v>
      </c>
    </row>
    <row r="60" spans="1:11">
      <c r="A60">
        <v>24253</v>
      </c>
      <c r="B60" t="s">
        <v>575</v>
      </c>
      <c r="C60" t="s">
        <v>516</v>
      </c>
      <c r="D60" t="s">
        <v>79</v>
      </c>
      <c r="E60" t="s">
        <v>1416</v>
      </c>
      <c r="F60">
        <v>58</v>
      </c>
      <c r="G60">
        <v>1990</v>
      </c>
      <c r="H60">
        <v>585</v>
      </c>
      <c r="I60">
        <v>0</v>
      </c>
      <c r="J60">
        <v>0</v>
      </c>
      <c r="K60">
        <v>0</v>
      </c>
    </row>
    <row r="61" spans="1:11">
      <c r="A61">
        <v>13006</v>
      </c>
      <c r="B61" t="s">
        <v>576</v>
      </c>
      <c r="C61" t="s">
        <v>577</v>
      </c>
      <c r="E61" t="s">
        <v>1304</v>
      </c>
      <c r="F61">
        <v>75</v>
      </c>
      <c r="G61">
        <v>1987</v>
      </c>
      <c r="H61">
        <v>586</v>
      </c>
      <c r="I61">
        <v>0</v>
      </c>
      <c r="J61">
        <v>0</v>
      </c>
      <c r="K61">
        <v>0</v>
      </c>
    </row>
    <row r="62" spans="1:11">
      <c r="A62">
        <v>13005</v>
      </c>
      <c r="B62" t="s">
        <v>576</v>
      </c>
      <c r="C62" t="s">
        <v>578</v>
      </c>
      <c r="E62" t="s">
        <v>1304</v>
      </c>
      <c r="F62">
        <v>75</v>
      </c>
      <c r="G62">
        <v>1963</v>
      </c>
      <c r="H62">
        <v>117</v>
      </c>
      <c r="I62">
        <v>15.625999999999999</v>
      </c>
      <c r="J62">
        <v>1039.4570000000001</v>
      </c>
      <c r="K62">
        <v>386</v>
      </c>
    </row>
    <row r="63" spans="1:11">
      <c r="A63">
        <v>13008</v>
      </c>
      <c r="B63" t="s">
        <v>576</v>
      </c>
      <c r="C63" t="s">
        <v>550</v>
      </c>
      <c r="E63" t="s">
        <v>1304</v>
      </c>
      <c r="F63">
        <v>75</v>
      </c>
      <c r="G63">
        <v>1989</v>
      </c>
      <c r="H63">
        <v>470</v>
      </c>
      <c r="I63">
        <v>0.84399999999999997</v>
      </c>
      <c r="J63">
        <v>37.158000000000001</v>
      </c>
      <c r="K63">
        <v>0</v>
      </c>
    </row>
    <row r="64" spans="1:11">
      <c r="A64">
        <v>13007</v>
      </c>
      <c r="B64" t="s">
        <v>579</v>
      </c>
      <c r="C64" t="s">
        <v>535</v>
      </c>
      <c r="D64" t="s">
        <v>79</v>
      </c>
      <c r="E64" t="s">
        <v>1304</v>
      </c>
      <c r="F64">
        <v>75</v>
      </c>
      <c r="G64">
        <v>1966</v>
      </c>
      <c r="H64">
        <v>140</v>
      </c>
      <c r="I64">
        <v>13.938000000000001</v>
      </c>
      <c r="J64">
        <v>874.56100000000004</v>
      </c>
      <c r="K64">
        <v>296</v>
      </c>
    </row>
    <row r="65" spans="1:11">
      <c r="A65">
        <v>26029</v>
      </c>
      <c r="B65" t="s">
        <v>581</v>
      </c>
      <c r="C65" t="s">
        <v>583</v>
      </c>
      <c r="D65" t="s">
        <v>63</v>
      </c>
      <c r="E65" t="s">
        <v>130</v>
      </c>
      <c r="F65">
        <v>30</v>
      </c>
      <c r="G65">
        <v>1996</v>
      </c>
      <c r="H65">
        <v>190</v>
      </c>
      <c r="I65">
        <v>14.313000000000001</v>
      </c>
      <c r="J65">
        <v>554.44799999999998</v>
      </c>
      <c r="K65">
        <v>0</v>
      </c>
    </row>
    <row r="66" spans="1:11">
      <c r="A66">
        <v>20700</v>
      </c>
      <c r="B66" t="s">
        <v>584</v>
      </c>
      <c r="C66" t="s">
        <v>585</v>
      </c>
      <c r="D66" t="s">
        <v>79</v>
      </c>
      <c r="E66" t="s">
        <v>167</v>
      </c>
      <c r="F66">
        <v>17</v>
      </c>
      <c r="G66">
        <v>1970</v>
      </c>
      <c r="H66">
        <v>535</v>
      </c>
      <c r="I66">
        <v>0</v>
      </c>
      <c r="J66">
        <v>10</v>
      </c>
      <c r="K66">
        <v>0</v>
      </c>
    </row>
    <row r="67" spans="1:11">
      <c r="A67">
        <v>96034</v>
      </c>
      <c r="B67" t="s">
        <v>586</v>
      </c>
      <c r="C67" t="s">
        <v>587</v>
      </c>
      <c r="E67" t="s">
        <v>479</v>
      </c>
      <c r="F67">
        <v>1</v>
      </c>
      <c r="G67">
        <v>1966</v>
      </c>
      <c r="H67">
        <v>146</v>
      </c>
      <c r="I67">
        <v>18</v>
      </c>
      <c r="J67">
        <v>839.755</v>
      </c>
      <c r="K67">
        <v>278</v>
      </c>
    </row>
    <row r="68" spans="1:11">
      <c r="A68">
        <v>98425</v>
      </c>
      <c r="B68" t="s">
        <v>586</v>
      </c>
      <c r="C68" t="s">
        <v>588</v>
      </c>
      <c r="E68" t="s">
        <v>1417</v>
      </c>
      <c r="F68">
        <v>42</v>
      </c>
      <c r="G68">
        <v>1946</v>
      </c>
      <c r="H68">
        <v>588</v>
      </c>
      <c r="I68">
        <v>0</v>
      </c>
      <c r="J68">
        <v>0</v>
      </c>
      <c r="K68">
        <v>0</v>
      </c>
    </row>
    <row r="69" spans="1:11">
      <c r="A69">
        <v>13040</v>
      </c>
      <c r="B69" t="s">
        <v>586</v>
      </c>
      <c r="C69" t="s">
        <v>1000</v>
      </c>
      <c r="D69" t="s">
        <v>63</v>
      </c>
      <c r="E69" t="s">
        <v>479</v>
      </c>
      <c r="F69">
        <v>1</v>
      </c>
      <c r="G69">
        <v>2003</v>
      </c>
      <c r="H69">
        <v>587</v>
      </c>
      <c r="I69">
        <v>0</v>
      </c>
      <c r="J69">
        <v>0</v>
      </c>
      <c r="K69">
        <v>0</v>
      </c>
    </row>
    <row r="70" spans="1:11">
      <c r="A70">
        <v>96043</v>
      </c>
      <c r="B70" t="s">
        <v>589</v>
      </c>
      <c r="C70" t="s">
        <v>590</v>
      </c>
      <c r="D70" t="s">
        <v>79</v>
      </c>
      <c r="E70" t="s">
        <v>479</v>
      </c>
      <c r="F70">
        <v>1</v>
      </c>
      <c r="G70">
        <v>1973</v>
      </c>
      <c r="H70">
        <v>386</v>
      </c>
      <c r="I70">
        <v>3.25</v>
      </c>
      <c r="J70">
        <v>90.932000000000002</v>
      </c>
      <c r="K70">
        <v>0</v>
      </c>
    </row>
    <row r="71" spans="1:11">
      <c r="A71">
        <v>26009</v>
      </c>
      <c r="B71" t="s">
        <v>591</v>
      </c>
      <c r="C71" t="s">
        <v>592</v>
      </c>
      <c r="E71" t="s">
        <v>479</v>
      </c>
      <c r="F71">
        <v>1</v>
      </c>
      <c r="G71">
        <v>1956</v>
      </c>
      <c r="H71">
        <v>178</v>
      </c>
      <c r="I71">
        <v>12.657</v>
      </c>
      <c r="J71">
        <v>608.553</v>
      </c>
      <c r="K71">
        <v>207</v>
      </c>
    </row>
    <row r="72" spans="1:11">
      <c r="A72">
        <v>28008</v>
      </c>
      <c r="B72" t="s">
        <v>593</v>
      </c>
      <c r="C72" t="s">
        <v>594</v>
      </c>
      <c r="D72" t="s">
        <v>79</v>
      </c>
      <c r="E72" t="s">
        <v>479</v>
      </c>
      <c r="F72">
        <v>1</v>
      </c>
      <c r="G72">
        <v>1956</v>
      </c>
      <c r="H72">
        <v>329</v>
      </c>
      <c r="I72">
        <v>6.625</v>
      </c>
      <c r="J72">
        <v>163.642</v>
      </c>
      <c r="K72">
        <v>0</v>
      </c>
    </row>
    <row r="73" spans="1:11">
      <c r="A73">
        <v>96141</v>
      </c>
      <c r="B73" t="s">
        <v>595</v>
      </c>
      <c r="C73" t="s">
        <v>540</v>
      </c>
      <c r="E73" t="s">
        <v>472</v>
      </c>
      <c r="F73">
        <v>13</v>
      </c>
      <c r="G73">
        <v>1958</v>
      </c>
      <c r="H73">
        <v>422</v>
      </c>
      <c r="I73">
        <v>1.4059999999999999</v>
      </c>
      <c r="J73">
        <v>69.992999999999995</v>
      </c>
      <c r="K73">
        <v>20</v>
      </c>
    </row>
    <row r="74" spans="1:11">
      <c r="A74">
        <v>96181</v>
      </c>
      <c r="B74" t="s">
        <v>596</v>
      </c>
      <c r="C74" t="s">
        <v>597</v>
      </c>
      <c r="D74" t="s">
        <v>79</v>
      </c>
      <c r="E74" t="s">
        <v>472</v>
      </c>
      <c r="F74">
        <v>13</v>
      </c>
      <c r="G74">
        <v>1961</v>
      </c>
      <c r="H74">
        <v>420</v>
      </c>
      <c r="I74">
        <v>1.4059999999999999</v>
      </c>
      <c r="J74">
        <v>70.992999999999995</v>
      </c>
      <c r="K74">
        <v>20</v>
      </c>
    </row>
    <row r="75" spans="1:11">
      <c r="A75">
        <v>13045</v>
      </c>
      <c r="B75" t="s">
        <v>1418</v>
      </c>
      <c r="C75" t="s">
        <v>522</v>
      </c>
      <c r="E75" t="s">
        <v>456</v>
      </c>
      <c r="F75">
        <v>20</v>
      </c>
      <c r="G75">
        <v>1950</v>
      </c>
      <c r="H75">
        <v>319</v>
      </c>
      <c r="I75">
        <v>9.7189999999999994</v>
      </c>
      <c r="J75">
        <v>183.06700000000001</v>
      </c>
      <c r="K75">
        <v>0</v>
      </c>
    </row>
    <row r="76" spans="1:11">
      <c r="A76">
        <v>26081</v>
      </c>
      <c r="B76" t="s">
        <v>599</v>
      </c>
      <c r="C76" t="s">
        <v>538</v>
      </c>
      <c r="E76" t="s">
        <v>1397</v>
      </c>
      <c r="F76">
        <v>2</v>
      </c>
      <c r="G76">
        <v>1958</v>
      </c>
      <c r="H76">
        <v>240</v>
      </c>
      <c r="I76">
        <v>6.9379999999999997</v>
      </c>
      <c r="J76">
        <v>391.36599999999999</v>
      </c>
      <c r="K76">
        <v>96</v>
      </c>
    </row>
    <row r="77" spans="1:11">
      <c r="A77">
        <v>99505</v>
      </c>
      <c r="B77" t="s">
        <v>600</v>
      </c>
      <c r="C77" t="s">
        <v>540</v>
      </c>
      <c r="E77" t="s">
        <v>456</v>
      </c>
      <c r="F77">
        <v>20</v>
      </c>
      <c r="G77">
        <v>1966</v>
      </c>
      <c r="H77">
        <v>166</v>
      </c>
      <c r="I77">
        <v>23.719000000000001</v>
      </c>
      <c r="J77">
        <v>666.70899999999995</v>
      </c>
      <c r="K77">
        <v>0</v>
      </c>
    </row>
    <row r="78" spans="1:11">
      <c r="A78">
        <v>22960</v>
      </c>
      <c r="B78" t="s">
        <v>601</v>
      </c>
      <c r="C78" t="s">
        <v>602</v>
      </c>
      <c r="E78" t="s">
        <v>169</v>
      </c>
      <c r="F78">
        <v>19</v>
      </c>
      <c r="G78">
        <v>1962</v>
      </c>
      <c r="H78">
        <v>199</v>
      </c>
      <c r="I78">
        <v>10.125</v>
      </c>
      <c r="J78">
        <v>485.00799999999998</v>
      </c>
      <c r="K78">
        <v>183</v>
      </c>
    </row>
    <row r="79" spans="1:11">
      <c r="A79">
        <v>10051</v>
      </c>
      <c r="B79" t="s">
        <v>603</v>
      </c>
      <c r="C79" t="s">
        <v>563</v>
      </c>
      <c r="D79" t="s">
        <v>63</v>
      </c>
      <c r="E79" t="s">
        <v>604</v>
      </c>
      <c r="F79">
        <v>45</v>
      </c>
      <c r="G79">
        <v>1998</v>
      </c>
      <c r="H79">
        <v>75</v>
      </c>
      <c r="I79">
        <v>27.187999999999999</v>
      </c>
      <c r="J79">
        <v>1428.605</v>
      </c>
      <c r="K79">
        <v>409</v>
      </c>
    </row>
    <row r="80" spans="1:11">
      <c r="A80">
        <v>12002</v>
      </c>
      <c r="B80" t="s">
        <v>603</v>
      </c>
      <c r="C80" t="s">
        <v>540</v>
      </c>
      <c r="E80" t="s">
        <v>604</v>
      </c>
      <c r="F80">
        <v>45</v>
      </c>
      <c r="G80">
        <v>1994</v>
      </c>
      <c r="H80">
        <v>128</v>
      </c>
      <c r="I80">
        <v>16.562999999999999</v>
      </c>
      <c r="J80">
        <v>953.88099999999997</v>
      </c>
      <c r="K80">
        <v>265</v>
      </c>
    </row>
    <row r="81" spans="1:11">
      <c r="A81">
        <v>11017</v>
      </c>
      <c r="B81" t="s">
        <v>603</v>
      </c>
      <c r="C81" t="s">
        <v>540</v>
      </c>
      <c r="E81" t="s">
        <v>604</v>
      </c>
      <c r="F81">
        <v>45</v>
      </c>
      <c r="G81">
        <v>1947</v>
      </c>
      <c r="H81">
        <v>289</v>
      </c>
      <c r="I81">
        <v>3.875</v>
      </c>
      <c r="J81">
        <v>254.95</v>
      </c>
      <c r="K81">
        <v>80</v>
      </c>
    </row>
    <row r="82" spans="1:11">
      <c r="A82">
        <v>20714</v>
      </c>
      <c r="B82" t="s">
        <v>605</v>
      </c>
      <c r="C82" t="s">
        <v>606</v>
      </c>
      <c r="D82" t="s">
        <v>79</v>
      </c>
      <c r="E82" t="s">
        <v>456</v>
      </c>
      <c r="F82">
        <v>20</v>
      </c>
      <c r="G82">
        <v>1950</v>
      </c>
      <c r="H82">
        <v>439</v>
      </c>
      <c r="I82">
        <v>2.625</v>
      </c>
      <c r="J82">
        <v>59.451000000000001</v>
      </c>
      <c r="K82">
        <v>0</v>
      </c>
    </row>
    <row r="83" spans="1:11">
      <c r="A83">
        <v>10170</v>
      </c>
      <c r="B83" t="s">
        <v>1186</v>
      </c>
      <c r="C83" t="s">
        <v>622</v>
      </c>
      <c r="E83" t="s">
        <v>1187</v>
      </c>
      <c r="F83">
        <v>72</v>
      </c>
      <c r="G83">
        <v>1981</v>
      </c>
      <c r="H83">
        <v>590</v>
      </c>
      <c r="I83">
        <v>0</v>
      </c>
      <c r="J83">
        <v>0</v>
      </c>
      <c r="K83">
        <v>0</v>
      </c>
    </row>
    <row r="84" spans="1:11">
      <c r="A84">
        <v>10168</v>
      </c>
      <c r="B84" t="s">
        <v>1186</v>
      </c>
      <c r="C84" t="s">
        <v>550</v>
      </c>
      <c r="E84" t="s">
        <v>1187</v>
      </c>
      <c r="F84">
        <v>72</v>
      </c>
      <c r="G84">
        <v>1978</v>
      </c>
      <c r="H84">
        <v>589</v>
      </c>
      <c r="I84">
        <v>0</v>
      </c>
      <c r="J84">
        <v>0</v>
      </c>
      <c r="K84">
        <v>0</v>
      </c>
    </row>
    <row r="85" spans="1:11">
      <c r="A85">
        <v>10169</v>
      </c>
      <c r="B85" t="s">
        <v>1188</v>
      </c>
      <c r="C85" t="s">
        <v>629</v>
      </c>
      <c r="D85" t="s">
        <v>79</v>
      </c>
      <c r="E85" t="s">
        <v>1187</v>
      </c>
      <c r="F85">
        <v>72</v>
      </c>
      <c r="G85">
        <v>1978</v>
      </c>
      <c r="H85">
        <v>591</v>
      </c>
      <c r="I85">
        <v>0</v>
      </c>
      <c r="J85">
        <v>0</v>
      </c>
      <c r="K85">
        <v>0</v>
      </c>
    </row>
    <row r="86" spans="1:11">
      <c r="A86">
        <v>24207</v>
      </c>
      <c r="B86" t="s">
        <v>607</v>
      </c>
      <c r="C86" t="s">
        <v>506</v>
      </c>
      <c r="E86" t="s">
        <v>548</v>
      </c>
      <c r="F86">
        <v>16</v>
      </c>
      <c r="G86">
        <v>1994</v>
      </c>
      <c r="H86">
        <v>592</v>
      </c>
      <c r="I86">
        <v>0</v>
      </c>
      <c r="J86">
        <v>0</v>
      </c>
      <c r="K86">
        <v>0</v>
      </c>
    </row>
    <row r="87" spans="1:11">
      <c r="A87">
        <v>10022</v>
      </c>
      <c r="B87" t="s">
        <v>608</v>
      </c>
      <c r="C87" t="s">
        <v>540</v>
      </c>
      <c r="E87" t="s">
        <v>473</v>
      </c>
      <c r="F87">
        <v>67</v>
      </c>
      <c r="G87">
        <v>1961</v>
      </c>
      <c r="H87">
        <v>496</v>
      </c>
      <c r="I87">
        <v>1</v>
      </c>
      <c r="J87">
        <v>24.998000000000001</v>
      </c>
      <c r="K87">
        <v>0</v>
      </c>
    </row>
    <row r="88" spans="1:11">
      <c r="A88">
        <v>12061</v>
      </c>
      <c r="B88" t="s">
        <v>1419</v>
      </c>
      <c r="C88" t="s">
        <v>508</v>
      </c>
      <c r="D88" t="s">
        <v>79</v>
      </c>
      <c r="E88" t="s">
        <v>1163</v>
      </c>
      <c r="F88">
        <v>69</v>
      </c>
      <c r="G88">
        <v>1951</v>
      </c>
      <c r="H88">
        <v>248</v>
      </c>
      <c r="I88">
        <v>6.5629999999999997</v>
      </c>
      <c r="J88">
        <v>372.28199999999998</v>
      </c>
      <c r="K88">
        <v>152</v>
      </c>
    </row>
    <row r="89" spans="1:11">
      <c r="A89">
        <v>10172</v>
      </c>
      <c r="B89" t="s">
        <v>1189</v>
      </c>
      <c r="C89" t="s">
        <v>563</v>
      </c>
      <c r="E89" t="s">
        <v>1187</v>
      </c>
      <c r="F89">
        <v>72</v>
      </c>
      <c r="G89">
        <v>1980</v>
      </c>
      <c r="H89">
        <v>593</v>
      </c>
      <c r="I89">
        <v>0</v>
      </c>
      <c r="J89">
        <v>0</v>
      </c>
      <c r="K89">
        <v>0</v>
      </c>
    </row>
    <row r="90" spans="1:11">
      <c r="A90">
        <v>11008</v>
      </c>
      <c r="B90" t="s">
        <v>1190</v>
      </c>
      <c r="C90" t="s">
        <v>508</v>
      </c>
      <c r="D90" t="s">
        <v>79</v>
      </c>
      <c r="E90" t="s">
        <v>1400</v>
      </c>
      <c r="F90">
        <v>70</v>
      </c>
      <c r="H90">
        <v>479</v>
      </c>
      <c r="I90">
        <v>0.92200000000000004</v>
      </c>
      <c r="J90">
        <v>34.65</v>
      </c>
      <c r="K90">
        <v>0</v>
      </c>
    </row>
    <row r="91" spans="1:11">
      <c r="A91">
        <v>99510</v>
      </c>
      <c r="B91" t="s">
        <v>609</v>
      </c>
      <c r="C91" t="s">
        <v>610</v>
      </c>
      <c r="E91" t="s">
        <v>459</v>
      </c>
      <c r="F91">
        <v>54</v>
      </c>
      <c r="G91">
        <v>1951</v>
      </c>
      <c r="H91">
        <v>64</v>
      </c>
      <c r="I91">
        <v>37.5</v>
      </c>
      <c r="J91">
        <v>1623.6769999999999</v>
      </c>
      <c r="K91">
        <v>574</v>
      </c>
    </row>
    <row r="92" spans="1:11">
      <c r="A92">
        <v>99574</v>
      </c>
      <c r="B92" t="s">
        <v>611</v>
      </c>
      <c r="C92" t="s">
        <v>612</v>
      </c>
      <c r="D92" t="s">
        <v>79</v>
      </c>
      <c r="E92" t="s">
        <v>459</v>
      </c>
      <c r="F92">
        <v>54</v>
      </c>
      <c r="G92">
        <v>1949</v>
      </c>
      <c r="H92">
        <v>56</v>
      </c>
      <c r="I92">
        <v>36.125</v>
      </c>
      <c r="J92">
        <v>1771.462</v>
      </c>
      <c r="K92">
        <v>828</v>
      </c>
    </row>
    <row r="93" spans="1:11">
      <c r="A93">
        <v>11007</v>
      </c>
      <c r="B93" t="s">
        <v>1191</v>
      </c>
      <c r="C93" t="s">
        <v>670</v>
      </c>
      <c r="D93" t="s">
        <v>79</v>
      </c>
      <c r="E93" t="s">
        <v>1400</v>
      </c>
      <c r="F93">
        <v>70</v>
      </c>
      <c r="G93">
        <v>1942</v>
      </c>
      <c r="H93">
        <v>447</v>
      </c>
      <c r="I93">
        <v>1.4059999999999999</v>
      </c>
      <c r="J93">
        <v>52.854999999999997</v>
      </c>
      <c r="K93">
        <v>0</v>
      </c>
    </row>
    <row r="94" spans="1:11">
      <c r="A94">
        <v>13027</v>
      </c>
      <c r="B94" t="s">
        <v>1420</v>
      </c>
      <c r="C94" t="s">
        <v>597</v>
      </c>
      <c r="D94" t="s">
        <v>79</v>
      </c>
      <c r="E94" t="s">
        <v>1402</v>
      </c>
      <c r="F94">
        <v>76</v>
      </c>
      <c r="G94">
        <v>1977</v>
      </c>
      <c r="H94">
        <v>432</v>
      </c>
      <c r="I94">
        <v>1.75</v>
      </c>
      <c r="J94">
        <v>65.775999999999996</v>
      </c>
      <c r="K94">
        <v>0</v>
      </c>
    </row>
    <row r="95" spans="1:11">
      <c r="A95">
        <v>10049</v>
      </c>
      <c r="B95" t="s">
        <v>613</v>
      </c>
      <c r="C95" t="s">
        <v>505</v>
      </c>
      <c r="E95" t="s">
        <v>604</v>
      </c>
      <c r="F95">
        <v>45</v>
      </c>
      <c r="G95">
        <v>1976</v>
      </c>
      <c r="H95">
        <v>280</v>
      </c>
      <c r="I95">
        <v>5.875</v>
      </c>
      <c r="J95">
        <v>286.56400000000002</v>
      </c>
      <c r="K95">
        <v>28</v>
      </c>
    </row>
    <row r="96" spans="1:11">
      <c r="A96">
        <v>96100</v>
      </c>
      <c r="B96" t="s">
        <v>613</v>
      </c>
      <c r="C96" t="s">
        <v>564</v>
      </c>
      <c r="E96" t="s">
        <v>1412</v>
      </c>
      <c r="F96">
        <v>24</v>
      </c>
      <c r="G96">
        <v>1968</v>
      </c>
      <c r="H96">
        <v>594</v>
      </c>
      <c r="I96">
        <v>0</v>
      </c>
      <c r="J96">
        <v>0</v>
      </c>
      <c r="K96">
        <v>0</v>
      </c>
    </row>
    <row r="97" spans="1:11">
      <c r="A97">
        <v>27082</v>
      </c>
      <c r="B97" t="s">
        <v>614</v>
      </c>
      <c r="C97" t="s">
        <v>615</v>
      </c>
      <c r="E97" t="s">
        <v>1397</v>
      </c>
      <c r="F97">
        <v>2</v>
      </c>
      <c r="G97">
        <v>1951</v>
      </c>
      <c r="H97">
        <v>595</v>
      </c>
      <c r="I97">
        <v>0</v>
      </c>
      <c r="J97">
        <v>0</v>
      </c>
      <c r="K97">
        <v>0</v>
      </c>
    </row>
    <row r="98" spans="1:11">
      <c r="A98">
        <v>28032</v>
      </c>
      <c r="B98" t="s">
        <v>616</v>
      </c>
      <c r="C98" t="s">
        <v>514</v>
      </c>
      <c r="E98" t="s">
        <v>617</v>
      </c>
      <c r="F98">
        <v>62</v>
      </c>
      <c r="G98">
        <v>1967</v>
      </c>
      <c r="H98">
        <v>147</v>
      </c>
      <c r="I98">
        <v>14.672000000000001</v>
      </c>
      <c r="J98">
        <v>814.04899999999998</v>
      </c>
      <c r="K98">
        <v>260</v>
      </c>
    </row>
    <row r="99" spans="1:11">
      <c r="A99">
        <v>28031</v>
      </c>
      <c r="B99" t="s">
        <v>618</v>
      </c>
      <c r="C99" t="s">
        <v>619</v>
      </c>
      <c r="D99" t="s">
        <v>79</v>
      </c>
      <c r="E99" t="s">
        <v>617</v>
      </c>
      <c r="F99">
        <v>62</v>
      </c>
      <c r="G99">
        <v>1970</v>
      </c>
      <c r="H99">
        <v>365</v>
      </c>
      <c r="I99">
        <v>3</v>
      </c>
      <c r="J99">
        <v>111.354</v>
      </c>
      <c r="K99">
        <v>0</v>
      </c>
    </row>
    <row r="100" spans="1:11">
      <c r="A100">
        <v>10053</v>
      </c>
      <c r="B100" t="s">
        <v>620</v>
      </c>
      <c r="C100" t="s">
        <v>606</v>
      </c>
      <c r="D100" t="s">
        <v>79</v>
      </c>
      <c r="E100" t="s">
        <v>1417</v>
      </c>
      <c r="F100">
        <v>42</v>
      </c>
      <c r="G100">
        <v>1979</v>
      </c>
      <c r="H100">
        <v>596</v>
      </c>
      <c r="I100">
        <v>0</v>
      </c>
      <c r="J100">
        <v>0</v>
      </c>
      <c r="K100">
        <v>0</v>
      </c>
    </row>
    <row r="101" spans="1:11">
      <c r="A101">
        <v>22953</v>
      </c>
      <c r="B101" t="s">
        <v>621</v>
      </c>
      <c r="C101" t="s">
        <v>622</v>
      </c>
      <c r="E101" t="s">
        <v>139</v>
      </c>
      <c r="F101">
        <v>14</v>
      </c>
      <c r="G101">
        <v>1979</v>
      </c>
      <c r="H101">
        <v>597</v>
      </c>
      <c r="I101">
        <v>0</v>
      </c>
      <c r="J101">
        <v>0</v>
      </c>
      <c r="K101">
        <v>0</v>
      </c>
    </row>
    <row r="102" spans="1:11">
      <c r="A102">
        <v>99496</v>
      </c>
      <c r="B102" t="s">
        <v>621</v>
      </c>
      <c r="C102" t="s">
        <v>528</v>
      </c>
      <c r="E102" t="s">
        <v>139</v>
      </c>
      <c r="F102">
        <v>14</v>
      </c>
      <c r="G102">
        <v>1975</v>
      </c>
      <c r="H102">
        <v>502</v>
      </c>
      <c r="I102">
        <v>0</v>
      </c>
      <c r="J102">
        <v>22</v>
      </c>
      <c r="K102">
        <v>0</v>
      </c>
    </row>
    <row r="103" spans="1:11">
      <c r="A103">
        <v>24272</v>
      </c>
      <c r="B103" t="s">
        <v>621</v>
      </c>
      <c r="C103" t="s">
        <v>522</v>
      </c>
      <c r="E103" t="s">
        <v>139</v>
      </c>
      <c r="F103">
        <v>14</v>
      </c>
      <c r="G103">
        <v>1953</v>
      </c>
      <c r="H103">
        <v>523</v>
      </c>
      <c r="I103">
        <v>0</v>
      </c>
      <c r="J103">
        <v>16</v>
      </c>
      <c r="K103">
        <v>0</v>
      </c>
    </row>
    <row r="104" spans="1:11">
      <c r="A104">
        <v>10133</v>
      </c>
      <c r="B104" t="s">
        <v>623</v>
      </c>
      <c r="C104" t="s">
        <v>624</v>
      </c>
      <c r="E104" t="s">
        <v>1163</v>
      </c>
      <c r="F104">
        <v>69</v>
      </c>
      <c r="G104">
        <v>1968</v>
      </c>
      <c r="H104">
        <v>598</v>
      </c>
      <c r="I104">
        <v>0</v>
      </c>
      <c r="J104">
        <v>0</v>
      </c>
      <c r="K104">
        <v>0</v>
      </c>
    </row>
    <row r="105" spans="1:11">
      <c r="A105">
        <v>26055</v>
      </c>
      <c r="B105" t="s">
        <v>625</v>
      </c>
      <c r="C105" t="s">
        <v>626</v>
      </c>
      <c r="D105" t="s">
        <v>63</v>
      </c>
      <c r="E105" t="s">
        <v>1416</v>
      </c>
      <c r="F105">
        <v>58</v>
      </c>
      <c r="G105">
        <v>1997</v>
      </c>
      <c r="H105">
        <v>599</v>
      </c>
      <c r="I105">
        <v>0</v>
      </c>
      <c r="J105">
        <v>0</v>
      </c>
      <c r="K105">
        <v>0</v>
      </c>
    </row>
    <row r="106" spans="1:11">
      <c r="A106">
        <v>26056</v>
      </c>
      <c r="B106" t="s">
        <v>625</v>
      </c>
      <c r="C106" t="s">
        <v>627</v>
      </c>
      <c r="E106" t="s">
        <v>1416</v>
      </c>
      <c r="F106">
        <v>58</v>
      </c>
      <c r="G106">
        <v>1974</v>
      </c>
      <c r="H106">
        <v>600</v>
      </c>
      <c r="I106">
        <v>0</v>
      </c>
      <c r="J106">
        <v>0</v>
      </c>
      <c r="K106">
        <v>0</v>
      </c>
    </row>
    <row r="107" spans="1:11">
      <c r="A107">
        <v>26057</v>
      </c>
      <c r="B107" t="s">
        <v>628</v>
      </c>
      <c r="C107" t="s">
        <v>629</v>
      </c>
      <c r="E107" t="s">
        <v>1416</v>
      </c>
      <c r="F107">
        <v>58</v>
      </c>
      <c r="G107">
        <v>1975</v>
      </c>
      <c r="H107">
        <v>601</v>
      </c>
      <c r="I107">
        <v>0</v>
      </c>
      <c r="J107">
        <v>0</v>
      </c>
      <c r="K107">
        <v>0</v>
      </c>
    </row>
    <row r="108" spans="1:11">
      <c r="A108">
        <v>26033</v>
      </c>
      <c r="B108" t="s">
        <v>630</v>
      </c>
      <c r="C108" t="s">
        <v>631</v>
      </c>
      <c r="E108" t="s">
        <v>553</v>
      </c>
      <c r="F108">
        <v>63</v>
      </c>
      <c r="G108">
        <v>1963</v>
      </c>
      <c r="H108">
        <v>107</v>
      </c>
      <c r="I108">
        <v>19.751999999999999</v>
      </c>
      <c r="J108">
        <v>1144.114</v>
      </c>
      <c r="K108">
        <v>387</v>
      </c>
    </row>
    <row r="109" spans="1:11">
      <c r="A109">
        <v>29024</v>
      </c>
      <c r="B109" t="s">
        <v>632</v>
      </c>
      <c r="C109" t="s">
        <v>633</v>
      </c>
      <c r="D109" t="s">
        <v>79</v>
      </c>
      <c r="E109" t="s">
        <v>553</v>
      </c>
      <c r="F109">
        <v>63</v>
      </c>
      <c r="G109">
        <v>1975</v>
      </c>
      <c r="H109">
        <v>220</v>
      </c>
      <c r="I109">
        <v>9.5009999999999994</v>
      </c>
      <c r="J109">
        <v>443.62400000000002</v>
      </c>
      <c r="K109">
        <v>93</v>
      </c>
    </row>
    <row r="110" spans="1:11">
      <c r="A110">
        <v>11004</v>
      </c>
      <c r="B110" t="s">
        <v>632</v>
      </c>
      <c r="C110" t="s">
        <v>580</v>
      </c>
      <c r="D110" t="s">
        <v>690</v>
      </c>
      <c r="E110" t="s">
        <v>553</v>
      </c>
      <c r="F110">
        <v>63</v>
      </c>
      <c r="G110">
        <v>1997</v>
      </c>
      <c r="H110">
        <v>395</v>
      </c>
      <c r="I110">
        <v>3</v>
      </c>
      <c r="J110">
        <v>82.486999999999995</v>
      </c>
      <c r="K110">
        <v>0</v>
      </c>
    </row>
    <row r="111" spans="1:11">
      <c r="A111">
        <v>13057</v>
      </c>
      <c r="B111" t="s">
        <v>1421</v>
      </c>
      <c r="C111" t="s">
        <v>1422</v>
      </c>
      <c r="D111" t="s">
        <v>79</v>
      </c>
      <c r="E111" t="s">
        <v>520</v>
      </c>
      <c r="F111">
        <v>29</v>
      </c>
      <c r="G111">
        <v>1992</v>
      </c>
      <c r="H111">
        <v>197</v>
      </c>
      <c r="I111">
        <v>7.3760000000000003</v>
      </c>
      <c r="J111">
        <v>498.59500000000003</v>
      </c>
      <c r="K111">
        <v>178</v>
      </c>
    </row>
    <row r="112" spans="1:11">
      <c r="A112">
        <v>96099</v>
      </c>
      <c r="B112" t="s">
        <v>634</v>
      </c>
      <c r="C112" t="s">
        <v>606</v>
      </c>
      <c r="D112" t="s">
        <v>79</v>
      </c>
      <c r="E112" t="s">
        <v>1412</v>
      </c>
      <c r="F112">
        <v>24</v>
      </c>
      <c r="G112">
        <v>1953</v>
      </c>
      <c r="H112">
        <v>602</v>
      </c>
      <c r="I112">
        <v>0</v>
      </c>
      <c r="J112">
        <v>0</v>
      </c>
      <c r="K112">
        <v>0</v>
      </c>
    </row>
    <row r="113" spans="1:11">
      <c r="A113">
        <v>25042</v>
      </c>
      <c r="B113" t="s">
        <v>635</v>
      </c>
      <c r="C113" t="s">
        <v>538</v>
      </c>
      <c r="E113" t="s">
        <v>472</v>
      </c>
      <c r="F113">
        <v>13</v>
      </c>
      <c r="G113">
        <v>1983</v>
      </c>
      <c r="H113">
        <v>603</v>
      </c>
      <c r="I113">
        <v>0</v>
      </c>
      <c r="J113">
        <v>0</v>
      </c>
      <c r="K113">
        <v>0</v>
      </c>
    </row>
    <row r="114" spans="1:11">
      <c r="A114">
        <v>99529</v>
      </c>
      <c r="B114" t="s">
        <v>635</v>
      </c>
      <c r="C114" t="s">
        <v>505</v>
      </c>
      <c r="E114" t="s">
        <v>520</v>
      </c>
      <c r="F114">
        <v>29</v>
      </c>
      <c r="G114">
        <v>1967</v>
      </c>
      <c r="H114">
        <v>604</v>
      </c>
      <c r="I114">
        <v>0</v>
      </c>
      <c r="J114">
        <v>0</v>
      </c>
      <c r="K114">
        <v>0</v>
      </c>
    </row>
    <row r="115" spans="1:11">
      <c r="A115">
        <v>21760</v>
      </c>
      <c r="B115" t="s">
        <v>636</v>
      </c>
      <c r="C115" t="s">
        <v>637</v>
      </c>
      <c r="D115" t="s">
        <v>79</v>
      </c>
      <c r="E115" t="s">
        <v>520</v>
      </c>
      <c r="F115">
        <v>29</v>
      </c>
      <c r="G115">
        <v>1967</v>
      </c>
      <c r="H115">
        <v>177</v>
      </c>
      <c r="I115">
        <v>9.9380000000000006</v>
      </c>
      <c r="J115">
        <v>609.327</v>
      </c>
      <c r="K115">
        <v>137</v>
      </c>
    </row>
    <row r="116" spans="1:11">
      <c r="A116">
        <v>28037</v>
      </c>
      <c r="B116" t="s">
        <v>636</v>
      </c>
      <c r="C116" t="s">
        <v>638</v>
      </c>
      <c r="D116" t="s">
        <v>79</v>
      </c>
      <c r="E116" t="s">
        <v>169</v>
      </c>
      <c r="F116">
        <v>19</v>
      </c>
      <c r="G116">
        <v>1953</v>
      </c>
      <c r="H116">
        <v>419</v>
      </c>
      <c r="I116">
        <v>2.75</v>
      </c>
      <c r="J116">
        <v>71.394999999999996</v>
      </c>
      <c r="K116">
        <v>0</v>
      </c>
    </row>
    <row r="117" spans="1:11">
      <c r="A117">
        <v>27026</v>
      </c>
      <c r="B117" t="s">
        <v>639</v>
      </c>
      <c r="C117" t="s">
        <v>564</v>
      </c>
      <c r="E117" t="s">
        <v>125</v>
      </c>
      <c r="F117">
        <v>6</v>
      </c>
      <c r="G117">
        <v>1952</v>
      </c>
      <c r="H117">
        <v>605</v>
      </c>
      <c r="I117">
        <v>0</v>
      </c>
      <c r="J117">
        <v>0</v>
      </c>
      <c r="K117">
        <v>0</v>
      </c>
    </row>
    <row r="118" spans="1:11">
      <c r="A118">
        <v>27085</v>
      </c>
      <c r="B118" t="s">
        <v>640</v>
      </c>
      <c r="C118" t="s">
        <v>514</v>
      </c>
      <c r="E118" t="s">
        <v>1412</v>
      </c>
      <c r="F118">
        <v>24</v>
      </c>
      <c r="G118">
        <v>1985</v>
      </c>
      <c r="H118">
        <v>516</v>
      </c>
      <c r="I118">
        <v>0</v>
      </c>
      <c r="J118">
        <v>20</v>
      </c>
      <c r="K118">
        <v>0</v>
      </c>
    </row>
    <row r="119" spans="1:11">
      <c r="A119">
        <v>21894</v>
      </c>
      <c r="B119" t="s">
        <v>641</v>
      </c>
      <c r="C119" t="s">
        <v>642</v>
      </c>
      <c r="E119" t="s">
        <v>195</v>
      </c>
      <c r="F119">
        <v>39</v>
      </c>
      <c r="G119">
        <v>1948</v>
      </c>
      <c r="H119">
        <v>606</v>
      </c>
      <c r="I119">
        <v>0</v>
      </c>
      <c r="J119">
        <v>0</v>
      </c>
      <c r="K119">
        <v>0</v>
      </c>
    </row>
    <row r="120" spans="1:11">
      <c r="A120">
        <v>21895</v>
      </c>
      <c r="B120" t="s">
        <v>643</v>
      </c>
      <c r="C120" t="s">
        <v>644</v>
      </c>
      <c r="D120" t="s">
        <v>79</v>
      </c>
      <c r="E120" t="s">
        <v>195</v>
      </c>
      <c r="F120">
        <v>39</v>
      </c>
      <c r="G120">
        <v>1948</v>
      </c>
      <c r="H120">
        <v>607</v>
      </c>
      <c r="I120">
        <v>0</v>
      </c>
      <c r="J120">
        <v>0</v>
      </c>
      <c r="K120">
        <v>0</v>
      </c>
    </row>
    <row r="121" spans="1:11">
      <c r="A121">
        <v>10166</v>
      </c>
      <c r="B121" t="s">
        <v>1192</v>
      </c>
      <c r="C121" t="s">
        <v>564</v>
      </c>
      <c r="E121" t="s">
        <v>1187</v>
      </c>
      <c r="F121">
        <v>72</v>
      </c>
      <c r="G121">
        <v>1980</v>
      </c>
      <c r="H121">
        <v>608</v>
      </c>
      <c r="I121">
        <v>0</v>
      </c>
      <c r="J121">
        <v>0</v>
      </c>
      <c r="K121">
        <v>0</v>
      </c>
    </row>
    <row r="122" spans="1:11">
      <c r="A122">
        <v>10167</v>
      </c>
      <c r="B122" t="s">
        <v>1193</v>
      </c>
      <c r="C122" t="s">
        <v>1099</v>
      </c>
      <c r="D122" t="s">
        <v>79</v>
      </c>
      <c r="E122" t="s">
        <v>1187</v>
      </c>
      <c r="F122">
        <v>72</v>
      </c>
      <c r="G122">
        <v>1979</v>
      </c>
      <c r="H122">
        <v>609</v>
      </c>
      <c r="I122">
        <v>0</v>
      </c>
      <c r="J122">
        <v>0</v>
      </c>
      <c r="K122">
        <v>0</v>
      </c>
    </row>
    <row r="123" spans="1:11">
      <c r="A123">
        <v>10077</v>
      </c>
      <c r="B123" t="s">
        <v>646</v>
      </c>
      <c r="C123" t="s">
        <v>647</v>
      </c>
      <c r="D123" t="s">
        <v>79</v>
      </c>
      <c r="E123" t="s">
        <v>1163</v>
      </c>
      <c r="F123">
        <v>69</v>
      </c>
      <c r="G123">
        <v>1947</v>
      </c>
      <c r="H123">
        <v>517</v>
      </c>
      <c r="I123">
        <v>0</v>
      </c>
      <c r="J123">
        <v>20</v>
      </c>
      <c r="K123">
        <v>0</v>
      </c>
    </row>
    <row r="124" spans="1:11">
      <c r="A124">
        <v>28033</v>
      </c>
      <c r="B124" t="s">
        <v>648</v>
      </c>
      <c r="C124" t="s">
        <v>528</v>
      </c>
      <c r="E124" t="s">
        <v>617</v>
      </c>
      <c r="F124">
        <v>62</v>
      </c>
      <c r="G124">
        <v>1994</v>
      </c>
      <c r="H124">
        <v>201</v>
      </c>
      <c r="I124">
        <v>8.125</v>
      </c>
      <c r="J124">
        <v>481.89100000000002</v>
      </c>
      <c r="K124">
        <v>181</v>
      </c>
    </row>
    <row r="125" spans="1:11">
      <c r="A125">
        <v>96196</v>
      </c>
      <c r="B125" t="s">
        <v>649</v>
      </c>
      <c r="C125" t="s">
        <v>650</v>
      </c>
      <c r="E125" t="s">
        <v>472</v>
      </c>
      <c r="F125">
        <v>13</v>
      </c>
      <c r="G125">
        <v>1962</v>
      </c>
      <c r="H125">
        <v>531</v>
      </c>
      <c r="I125">
        <v>0</v>
      </c>
      <c r="J125">
        <v>11</v>
      </c>
      <c r="K125">
        <v>0</v>
      </c>
    </row>
    <row r="126" spans="1:11">
      <c r="A126">
        <v>99517</v>
      </c>
      <c r="B126" t="s">
        <v>649</v>
      </c>
      <c r="C126" t="s">
        <v>550</v>
      </c>
      <c r="E126" t="s">
        <v>472</v>
      </c>
      <c r="F126">
        <v>13</v>
      </c>
      <c r="G126">
        <v>1988</v>
      </c>
      <c r="H126">
        <v>610</v>
      </c>
      <c r="I126">
        <v>0</v>
      </c>
      <c r="J126">
        <v>0</v>
      </c>
      <c r="K126">
        <v>0</v>
      </c>
    </row>
    <row r="127" spans="1:11">
      <c r="A127">
        <v>21746</v>
      </c>
      <c r="B127" t="s">
        <v>651</v>
      </c>
      <c r="C127" t="s">
        <v>652</v>
      </c>
      <c r="D127" t="s">
        <v>79</v>
      </c>
      <c r="E127" t="s">
        <v>472</v>
      </c>
      <c r="F127">
        <v>13</v>
      </c>
      <c r="G127">
        <v>1990</v>
      </c>
      <c r="H127">
        <v>611</v>
      </c>
      <c r="I127">
        <v>0</v>
      </c>
      <c r="J127">
        <v>0</v>
      </c>
      <c r="K127">
        <v>0</v>
      </c>
    </row>
    <row r="128" spans="1:11">
      <c r="A128">
        <v>96190</v>
      </c>
      <c r="B128" t="s">
        <v>651</v>
      </c>
      <c r="C128" t="s">
        <v>653</v>
      </c>
      <c r="D128" t="s">
        <v>79</v>
      </c>
      <c r="E128" t="s">
        <v>472</v>
      </c>
      <c r="F128">
        <v>13</v>
      </c>
      <c r="G128">
        <v>1965</v>
      </c>
      <c r="H128">
        <v>473</v>
      </c>
      <c r="I128">
        <v>2</v>
      </c>
      <c r="J128">
        <v>35.996000000000002</v>
      </c>
      <c r="K128">
        <v>0</v>
      </c>
    </row>
    <row r="129" spans="1:11">
      <c r="A129">
        <v>12020</v>
      </c>
      <c r="B129" t="s">
        <v>1423</v>
      </c>
      <c r="C129" t="s">
        <v>550</v>
      </c>
      <c r="E129" t="s">
        <v>456</v>
      </c>
      <c r="F129">
        <v>20</v>
      </c>
      <c r="G129">
        <v>1962</v>
      </c>
      <c r="H129">
        <v>253</v>
      </c>
      <c r="I129">
        <v>10.89</v>
      </c>
      <c r="J129">
        <v>338.66199999999998</v>
      </c>
      <c r="K129">
        <v>0</v>
      </c>
    </row>
    <row r="130" spans="1:11">
      <c r="A130">
        <v>13044</v>
      </c>
      <c r="B130" t="s">
        <v>1424</v>
      </c>
      <c r="C130" t="s">
        <v>535</v>
      </c>
      <c r="D130" t="s">
        <v>79</v>
      </c>
      <c r="E130" t="s">
        <v>456</v>
      </c>
      <c r="F130">
        <v>20</v>
      </c>
      <c r="G130">
        <v>1962</v>
      </c>
      <c r="H130">
        <v>300</v>
      </c>
      <c r="I130">
        <v>8.0470000000000006</v>
      </c>
      <c r="J130">
        <v>235.74700000000001</v>
      </c>
      <c r="K130">
        <v>0</v>
      </c>
    </row>
    <row r="131" spans="1:11">
      <c r="A131">
        <v>11046</v>
      </c>
      <c r="B131" t="s">
        <v>1194</v>
      </c>
      <c r="C131" t="s">
        <v>622</v>
      </c>
      <c r="E131" t="s">
        <v>139</v>
      </c>
      <c r="F131">
        <v>14</v>
      </c>
      <c r="G131">
        <v>1985</v>
      </c>
      <c r="H131">
        <v>31</v>
      </c>
      <c r="I131">
        <v>41.125</v>
      </c>
      <c r="J131">
        <v>2444.9569999999999</v>
      </c>
      <c r="K131">
        <v>1030</v>
      </c>
    </row>
    <row r="132" spans="1:11">
      <c r="A132">
        <v>29051</v>
      </c>
      <c r="B132" t="s">
        <v>655</v>
      </c>
      <c r="C132" t="s">
        <v>514</v>
      </c>
      <c r="E132" t="s">
        <v>475</v>
      </c>
      <c r="F132">
        <v>64</v>
      </c>
      <c r="G132">
        <v>1982</v>
      </c>
      <c r="H132">
        <v>179</v>
      </c>
      <c r="I132">
        <v>19.125</v>
      </c>
      <c r="J132">
        <v>607.96299999999997</v>
      </c>
      <c r="K132">
        <v>0</v>
      </c>
    </row>
    <row r="133" spans="1:11">
      <c r="A133">
        <v>29050</v>
      </c>
      <c r="B133" t="s">
        <v>655</v>
      </c>
      <c r="C133" t="s">
        <v>656</v>
      </c>
      <c r="E133" t="s">
        <v>475</v>
      </c>
      <c r="F133">
        <v>64</v>
      </c>
      <c r="G133">
        <v>1953</v>
      </c>
      <c r="H133">
        <v>292</v>
      </c>
      <c r="I133">
        <v>9</v>
      </c>
      <c r="J133">
        <v>250.72399999999999</v>
      </c>
      <c r="K133">
        <v>0</v>
      </c>
    </row>
    <row r="134" spans="1:11">
      <c r="A134">
        <v>29060</v>
      </c>
      <c r="B134" t="s">
        <v>655</v>
      </c>
      <c r="C134" t="s">
        <v>656</v>
      </c>
      <c r="E134" t="s">
        <v>475</v>
      </c>
      <c r="F134">
        <v>64</v>
      </c>
      <c r="G134">
        <v>1981</v>
      </c>
      <c r="H134">
        <v>400</v>
      </c>
      <c r="I134">
        <v>2.8130000000000002</v>
      </c>
      <c r="J134">
        <v>79.010999999999996</v>
      </c>
      <c r="K134">
        <v>0</v>
      </c>
    </row>
    <row r="135" spans="1:11">
      <c r="A135">
        <v>13062</v>
      </c>
      <c r="B135" t="s">
        <v>1425</v>
      </c>
      <c r="C135" t="s">
        <v>971</v>
      </c>
      <c r="E135" t="s">
        <v>1411</v>
      </c>
      <c r="F135">
        <v>74</v>
      </c>
      <c r="G135">
        <v>1951</v>
      </c>
      <c r="H135">
        <v>399</v>
      </c>
      <c r="I135">
        <v>4.3129999999999997</v>
      </c>
      <c r="J135">
        <v>79.308999999999997</v>
      </c>
      <c r="K135">
        <v>0</v>
      </c>
    </row>
    <row r="136" spans="1:11">
      <c r="A136">
        <v>12068</v>
      </c>
      <c r="B136" t="s">
        <v>1425</v>
      </c>
      <c r="C136" t="s">
        <v>550</v>
      </c>
      <c r="E136" t="s">
        <v>1411</v>
      </c>
      <c r="F136">
        <v>74</v>
      </c>
      <c r="G136">
        <v>1974</v>
      </c>
      <c r="H136">
        <v>398</v>
      </c>
      <c r="I136">
        <v>4.3129999999999997</v>
      </c>
      <c r="J136">
        <v>79.308999999999997</v>
      </c>
      <c r="K136">
        <v>0</v>
      </c>
    </row>
    <row r="137" spans="1:11">
      <c r="A137">
        <v>11056</v>
      </c>
      <c r="B137" t="s">
        <v>1195</v>
      </c>
      <c r="C137" t="s">
        <v>1196</v>
      </c>
      <c r="E137" t="s">
        <v>459</v>
      </c>
      <c r="F137">
        <v>54</v>
      </c>
      <c r="G137">
        <v>1965</v>
      </c>
      <c r="H137">
        <v>612</v>
      </c>
      <c r="I137">
        <v>0</v>
      </c>
      <c r="J137">
        <v>0</v>
      </c>
      <c r="K137">
        <v>0</v>
      </c>
    </row>
    <row r="138" spans="1:11">
      <c r="A138">
        <v>23131</v>
      </c>
      <c r="B138" t="s">
        <v>657</v>
      </c>
      <c r="C138" t="s">
        <v>538</v>
      </c>
      <c r="E138" t="s">
        <v>132</v>
      </c>
      <c r="F138">
        <v>43</v>
      </c>
      <c r="G138">
        <v>1954</v>
      </c>
      <c r="H138">
        <v>89</v>
      </c>
      <c r="I138">
        <v>20.689</v>
      </c>
      <c r="J138">
        <v>1279.999</v>
      </c>
      <c r="K138">
        <v>513</v>
      </c>
    </row>
    <row r="139" spans="1:11">
      <c r="A139">
        <v>11010</v>
      </c>
      <c r="B139" t="s">
        <v>1197</v>
      </c>
      <c r="C139" t="s">
        <v>540</v>
      </c>
      <c r="E139" t="s">
        <v>1394</v>
      </c>
      <c r="F139">
        <v>44</v>
      </c>
      <c r="G139">
        <v>1992</v>
      </c>
      <c r="H139">
        <v>87</v>
      </c>
      <c r="I139">
        <v>21.155999999999999</v>
      </c>
      <c r="J139">
        <v>1288.4059999999999</v>
      </c>
      <c r="K139">
        <v>507</v>
      </c>
    </row>
    <row r="140" spans="1:11">
      <c r="A140">
        <v>11009</v>
      </c>
      <c r="B140" t="s">
        <v>1197</v>
      </c>
      <c r="C140" t="s">
        <v>506</v>
      </c>
      <c r="E140" t="s">
        <v>1394</v>
      </c>
      <c r="F140">
        <v>44</v>
      </c>
      <c r="G140">
        <v>1959</v>
      </c>
      <c r="H140">
        <v>69</v>
      </c>
      <c r="I140">
        <v>23.375</v>
      </c>
      <c r="J140">
        <v>1531.924</v>
      </c>
      <c r="K140">
        <v>718</v>
      </c>
    </row>
    <row r="141" spans="1:11">
      <c r="A141">
        <v>22017</v>
      </c>
      <c r="B141" t="s">
        <v>658</v>
      </c>
      <c r="C141" t="s">
        <v>659</v>
      </c>
      <c r="E141" t="s">
        <v>167</v>
      </c>
      <c r="F141">
        <v>17</v>
      </c>
      <c r="G141">
        <v>1970</v>
      </c>
      <c r="H141">
        <v>70</v>
      </c>
      <c r="I141">
        <v>19.751000000000001</v>
      </c>
      <c r="J141">
        <v>1514.461</v>
      </c>
      <c r="K141">
        <v>561</v>
      </c>
    </row>
    <row r="142" spans="1:11">
      <c r="A142">
        <v>12001</v>
      </c>
      <c r="B142" t="s">
        <v>658</v>
      </c>
      <c r="C142" t="s">
        <v>1426</v>
      </c>
      <c r="D142" t="s">
        <v>63</v>
      </c>
      <c r="E142" t="s">
        <v>167</v>
      </c>
      <c r="F142">
        <v>17</v>
      </c>
      <c r="G142">
        <v>2003</v>
      </c>
      <c r="H142">
        <v>334</v>
      </c>
      <c r="I142">
        <v>4.75</v>
      </c>
      <c r="J142">
        <v>156.208</v>
      </c>
      <c r="K142">
        <v>0</v>
      </c>
    </row>
    <row r="143" spans="1:11">
      <c r="A143">
        <v>11054</v>
      </c>
      <c r="B143" t="s">
        <v>1198</v>
      </c>
      <c r="C143" t="s">
        <v>1199</v>
      </c>
      <c r="E143" t="s">
        <v>471</v>
      </c>
      <c r="F143">
        <v>27</v>
      </c>
      <c r="G143">
        <v>1979</v>
      </c>
      <c r="H143">
        <v>378</v>
      </c>
      <c r="I143">
        <v>1.125</v>
      </c>
      <c r="J143">
        <v>99.676000000000002</v>
      </c>
      <c r="K143">
        <v>47</v>
      </c>
    </row>
    <row r="144" spans="1:11">
      <c r="A144">
        <v>13038</v>
      </c>
      <c r="B144" t="s">
        <v>1427</v>
      </c>
      <c r="C144" t="s">
        <v>502</v>
      </c>
      <c r="E144" t="s">
        <v>141</v>
      </c>
      <c r="F144">
        <v>48</v>
      </c>
      <c r="G144">
        <v>1994</v>
      </c>
      <c r="H144">
        <v>391</v>
      </c>
      <c r="I144">
        <v>0.90600000000000003</v>
      </c>
      <c r="J144">
        <v>88.221999999999994</v>
      </c>
      <c r="K144">
        <v>48</v>
      </c>
    </row>
    <row r="145" spans="1:11">
      <c r="A145">
        <v>13037</v>
      </c>
      <c r="B145" t="s">
        <v>1427</v>
      </c>
      <c r="C145" t="s">
        <v>506</v>
      </c>
      <c r="E145" t="s">
        <v>141</v>
      </c>
      <c r="F145">
        <v>48</v>
      </c>
      <c r="G145">
        <v>1964</v>
      </c>
      <c r="H145">
        <v>390</v>
      </c>
      <c r="I145">
        <v>0.90600000000000003</v>
      </c>
      <c r="J145">
        <v>88.221999999999994</v>
      </c>
      <c r="K145">
        <v>48</v>
      </c>
    </row>
    <row r="146" spans="1:11">
      <c r="A146">
        <v>21854</v>
      </c>
      <c r="B146" t="s">
        <v>660</v>
      </c>
      <c r="C146" t="s">
        <v>569</v>
      </c>
      <c r="E146" t="s">
        <v>185</v>
      </c>
      <c r="F146">
        <v>33</v>
      </c>
      <c r="G146">
        <v>1955</v>
      </c>
      <c r="H146">
        <v>263</v>
      </c>
      <c r="I146">
        <v>7.6879999999999997</v>
      </c>
      <c r="J146">
        <v>321.80500000000001</v>
      </c>
      <c r="K146">
        <v>0</v>
      </c>
    </row>
    <row r="147" spans="1:11">
      <c r="A147">
        <v>23082</v>
      </c>
      <c r="B147" t="s">
        <v>570</v>
      </c>
      <c r="C147" t="s">
        <v>533</v>
      </c>
      <c r="E147" t="s">
        <v>141</v>
      </c>
      <c r="F147">
        <v>48</v>
      </c>
      <c r="G147">
        <v>1956</v>
      </c>
      <c r="H147">
        <v>613</v>
      </c>
      <c r="I147">
        <v>0</v>
      </c>
      <c r="J147">
        <v>0</v>
      </c>
      <c r="K147">
        <v>0</v>
      </c>
    </row>
    <row r="148" spans="1:11">
      <c r="A148">
        <v>12086</v>
      </c>
      <c r="B148" t="s">
        <v>1428</v>
      </c>
      <c r="C148" t="s">
        <v>540</v>
      </c>
      <c r="E148" t="s">
        <v>475</v>
      </c>
      <c r="F148">
        <v>64</v>
      </c>
      <c r="G148">
        <v>1976</v>
      </c>
      <c r="H148">
        <v>368</v>
      </c>
      <c r="I148">
        <v>3.6880000000000002</v>
      </c>
      <c r="J148">
        <v>108.511</v>
      </c>
      <c r="K148">
        <v>0</v>
      </c>
    </row>
    <row r="149" spans="1:11">
      <c r="A149">
        <v>10034</v>
      </c>
      <c r="B149" t="s">
        <v>661</v>
      </c>
      <c r="C149" t="s">
        <v>521</v>
      </c>
      <c r="E149" t="s">
        <v>662</v>
      </c>
      <c r="F149">
        <v>68</v>
      </c>
      <c r="G149">
        <v>1959</v>
      </c>
      <c r="H149">
        <v>61</v>
      </c>
      <c r="I149">
        <v>27.189</v>
      </c>
      <c r="J149">
        <v>1694.6289999999999</v>
      </c>
      <c r="K149">
        <v>631</v>
      </c>
    </row>
    <row r="150" spans="1:11">
      <c r="A150">
        <v>10036</v>
      </c>
      <c r="B150" t="s">
        <v>663</v>
      </c>
      <c r="C150" t="s">
        <v>664</v>
      </c>
      <c r="D150" t="s">
        <v>79</v>
      </c>
      <c r="E150" t="s">
        <v>662</v>
      </c>
      <c r="F150">
        <v>68</v>
      </c>
      <c r="G150">
        <v>1983</v>
      </c>
      <c r="H150">
        <v>184</v>
      </c>
      <c r="I150">
        <v>8.548</v>
      </c>
      <c r="J150">
        <v>578.86400000000003</v>
      </c>
      <c r="K150">
        <v>187</v>
      </c>
    </row>
    <row r="151" spans="1:11">
      <c r="A151">
        <v>10035</v>
      </c>
      <c r="B151" t="s">
        <v>663</v>
      </c>
      <c r="C151" t="s">
        <v>665</v>
      </c>
      <c r="D151" t="s">
        <v>79</v>
      </c>
      <c r="E151" t="s">
        <v>662</v>
      </c>
      <c r="F151">
        <v>68</v>
      </c>
      <c r="G151">
        <v>1959</v>
      </c>
      <c r="H151">
        <v>101</v>
      </c>
      <c r="I151">
        <v>21.001000000000001</v>
      </c>
      <c r="J151">
        <v>1167.9169999999999</v>
      </c>
      <c r="K151">
        <v>339</v>
      </c>
    </row>
    <row r="152" spans="1:11">
      <c r="A152">
        <v>24218</v>
      </c>
      <c r="B152" t="s">
        <v>666</v>
      </c>
      <c r="C152" t="s">
        <v>550</v>
      </c>
      <c r="E152" t="s">
        <v>476</v>
      </c>
      <c r="F152">
        <v>51</v>
      </c>
      <c r="G152">
        <v>1969</v>
      </c>
      <c r="H152">
        <v>36</v>
      </c>
      <c r="I152">
        <v>35.188000000000002</v>
      </c>
      <c r="J152">
        <v>2242.4850000000001</v>
      </c>
      <c r="K152">
        <v>760</v>
      </c>
    </row>
    <row r="153" spans="1:11">
      <c r="A153">
        <v>10069</v>
      </c>
      <c r="B153" t="s">
        <v>667</v>
      </c>
      <c r="C153" t="s">
        <v>514</v>
      </c>
      <c r="E153" t="s">
        <v>1396</v>
      </c>
      <c r="F153">
        <v>61</v>
      </c>
      <c r="G153">
        <v>1983</v>
      </c>
      <c r="H153">
        <v>437</v>
      </c>
      <c r="I153">
        <v>2.5</v>
      </c>
      <c r="J153">
        <v>62.494999999999997</v>
      </c>
      <c r="K153">
        <v>0</v>
      </c>
    </row>
    <row r="154" spans="1:11">
      <c r="A154">
        <v>97290</v>
      </c>
      <c r="B154" t="s">
        <v>668</v>
      </c>
      <c r="C154" t="s">
        <v>540</v>
      </c>
      <c r="E154" t="s">
        <v>125</v>
      </c>
      <c r="F154">
        <v>6</v>
      </c>
      <c r="G154">
        <v>1970</v>
      </c>
      <c r="H154">
        <v>614</v>
      </c>
      <c r="I154">
        <v>0</v>
      </c>
      <c r="J154">
        <v>0</v>
      </c>
      <c r="K154">
        <v>0</v>
      </c>
    </row>
    <row r="155" spans="1:11">
      <c r="A155">
        <v>10054</v>
      </c>
      <c r="B155" t="s">
        <v>669</v>
      </c>
      <c r="C155" t="s">
        <v>670</v>
      </c>
      <c r="D155" t="s">
        <v>79</v>
      </c>
      <c r="E155" t="s">
        <v>1417</v>
      </c>
      <c r="F155">
        <v>42</v>
      </c>
      <c r="G155">
        <v>1966</v>
      </c>
      <c r="H155">
        <v>615</v>
      </c>
      <c r="I155">
        <v>0</v>
      </c>
      <c r="J155">
        <v>0</v>
      </c>
      <c r="K155">
        <v>0</v>
      </c>
    </row>
    <row r="156" spans="1:11">
      <c r="A156">
        <v>12056</v>
      </c>
      <c r="B156" t="s">
        <v>1429</v>
      </c>
      <c r="C156" t="s">
        <v>540</v>
      </c>
      <c r="E156" t="s">
        <v>471</v>
      </c>
      <c r="F156">
        <v>27</v>
      </c>
      <c r="G156">
        <v>1980</v>
      </c>
      <c r="H156">
        <v>210</v>
      </c>
      <c r="I156">
        <v>7.875</v>
      </c>
      <c r="J156">
        <v>458.14699999999999</v>
      </c>
      <c r="K156">
        <v>93</v>
      </c>
    </row>
    <row r="157" spans="1:11">
      <c r="A157">
        <v>10008</v>
      </c>
      <c r="B157" t="s">
        <v>671</v>
      </c>
      <c r="C157" t="s">
        <v>672</v>
      </c>
      <c r="E157" t="s">
        <v>1413</v>
      </c>
      <c r="F157">
        <v>66</v>
      </c>
      <c r="G157">
        <v>1968</v>
      </c>
      <c r="H157">
        <v>542</v>
      </c>
      <c r="I157">
        <v>0</v>
      </c>
      <c r="J157">
        <v>4</v>
      </c>
      <c r="K157">
        <v>0</v>
      </c>
    </row>
    <row r="158" spans="1:11">
      <c r="A158">
        <v>13048</v>
      </c>
      <c r="B158" t="s">
        <v>1430</v>
      </c>
      <c r="C158" t="s">
        <v>665</v>
      </c>
      <c r="D158" t="s">
        <v>79</v>
      </c>
      <c r="E158" t="s">
        <v>1413</v>
      </c>
      <c r="F158">
        <v>66</v>
      </c>
      <c r="G158">
        <v>1970</v>
      </c>
      <c r="H158">
        <v>616</v>
      </c>
      <c r="I158">
        <v>0</v>
      </c>
      <c r="J158">
        <v>0</v>
      </c>
      <c r="K158">
        <v>0</v>
      </c>
    </row>
    <row r="159" spans="1:11">
      <c r="A159">
        <v>28053</v>
      </c>
      <c r="B159" t="s">
        <v>673</v>
      </c>
      <c r="C159" t="s">
        <v>674</v>
      </c>
      <c r="E159" t="s">
        <v>132</v>
      </c>
      <c r="F159">
        <v>43</v>
      </c>
      <c r="G159">
        <v>1975</v>
      </c>
      <c r="H159">
        <v>617</v>
      </c>
      <c r="I159">
        <v>0</v>
      </c>
      <c r="J159">
        <v>0</v>
      </c>
      <c r="K159">
        <v>0</v>
      </c>
    </row>
    <row r="160" spans="1:11">
      <c r="A160">
        <v>96162</v>
      </c>
      <c r="B160" t="s">
        <v>675</v>
      </c>
      <c r="C160" t="s">
        <v>569</v>
      </c>
      <c r="E160" t="s">
        <v>1431</v>
      </c>
      <c r="F160">
        <v>5</v>
      </c>
      <c r="G160">
        <v>1963</v>
      </c>
      <c r="H160">
        <v>377</v>
      </c>
      <c r="I160">
        <v>2.75</v>
      </c>
      <c r="J160">
        <v>100.52200000000001</v>
      </c>
      <c r="K160">
        <v>0</v>
      </c>
    </row>
    <row r="161" spans="1:11">
      <c r="A161">
        <v>96163</v>
      </c>
      <c r="B161" t="s">
        <v>676</v>
      </c>
      <c r="C161" t="s">
        <v>677</v>
      </c>
      <c r="D161" t="s">
        <v>79</v>
      </c>
      <c r="E161" t="s">
        <v>1431</v>
      </c>
      <c r="F161">
        <v>5</v>
      </c>
      <c r="G161">
        <v>1963</v>
      </c>
      <c r="H161">
        <v>393</v>
      </c>
      <c r="I161">
        <v>2</v>
      </c>
      <c r="J161">
        <v>85.024000000000001</v>
      </c>
      <c r="K161">
        <v>0</v>
      </c>
    </row>
    <row r="162" spans="1:11">
      <c r="A162">
        <v>11050</v>
      </c>
      <c r="B162" t="s">
        <v>678</v>
      </c>
      <c r="C162" t="s">
        <v>590</v>
      </c>
      <c r="D162" t="s">
        <v>79</v>
      </c>
      <c r="E162" t="s">
        <v>456</v>
      </c>
      <c r="F162">
        <v>20</v>
      </c>
      <c r="G162">
        <v>1976</v>
      </c>
      <c r="H162">
        <v>345</v>
      </c>
      <c r="I162">
        <v>5.9850000000000003</v>
      </c>
      <c r="J162">
        <v>136.87299999999999</v>
      </c>
      <c r="K162">
        <v>0</v>
      </c>
    </row>
    <row r="163" spans="1:11">
      <c r="A163">
        <v>96217</v>
      </c>
      <c r="B163" t="s">
        <v>678</v>
      </c>
      <c r="C163" t="s">
        <v>679</v>
      </c>
      <c r="E163" t="s">
        <v>456</v>
      </c>
      <c r="F163">
        <v>20</v>
      </c>
      <c r="G163">
        <v>1949</v>
      </c>
      <c r="H163">
        <v>148</v>
      </c>
      <c r="I163">
        <v>21.939</v>
      </c>
      <c r="J163">
        <v>801.70500000000004</v>
      </c>
      <c r="K163">
        <v>100</v>
      </c>
    </row>
    <row r="164" spans="1:11">
      <c r="A164">
        <v>25054</v>
      </c>
      <c r="B164" t="s">
        <v>680</v>
      </c>
      <c r="C164" t="s">
        <v>540</v>
      </c>
      <c r="E164" t="s">
        <v>1289</v>
      </c>
      <c r="F164">
        <v>56</v>
      </c>
      <c r="G164">
        <v>1953</v>
      </c>
      <c r="H164">
        <v>49</v>
      </c>
      <c r="I164">
        <v>25.75</v>
      </c>
      <c r="J164">
        <v>1889.223</v>
      </c>
      <c r="K164">
        <v>762</v>
      </c>
    </row>
    <row r="165" spans="1:11">
      <c r="A165">
        <v>26022</v>
      </c>
      <c r="B165" t="s">
        <v>680</v>
      </c>
      <c r="C165" t="s">
        <v>514</v>
      </c>
      <c r="E165" t="s">
        <v>1289</v>
      </c>
      <c r="F165">
        <v>56</v>
      </c>
      <c r="G165">
        <v>1976</v>
      </c>
      <c r="H165">
        <v>269</v>
      </c>
      <c r="I165">
        <v>5.22</v>
      </c>
      <c r="J165">
        <v>314.17200000000003</v>
      </c>
      <c r="K165">
        <v>95</v>
      </c>
    </row>
    <row r="166" spans="1:11">
      <c r="A166">
        <v>28006</v>
      </c>
      <c r="B166" t="s">
        <v>681</v>
      </c>
      <c r="C166" t="s">
        <v>540</v>
      </c>
      <c r="E166" t="s">
        <v>1289</v>
      </c>
      <c r="F166">
        <v>56</v>
      </c>
      <c r="G166">
        <v>1992</v>
      </c>
      <c r="H166">
        <v>21</v>
      </c>
      <c r="I166">
        <v>42.75</v>
      </c>
      <c r="J166">
        <v>2747.2640000000001</v>
      </c>
      <c r="K166">
        <v>1042</v>
      </c>
    </row>
    <row r="167" spans="1:11">
      <c r="A167">
        <v>11019</v>
      </c>
      <c r="B167" t="s">
        <v>1200</v>
      </c>
      <c r="C167" t="s">
        <v>505</v>
      </c>
      <c r="E167" t="s">
        <v>604</v>
      </c>
      <c r="F167">
        <v>45</v>
      </c>
      <c r="G167">
        <v>1950</v>
      </c>
      <c r="H167">
        <v>338</v>
      </c>
      <c r="I167">
        <v>1.8129999999999999</v>
      </c>
      <c r="J167">
        <v>148.45400000000001</v>
      </c>
      <c r="K167">
        <v>50</v>
      </c>
    </row>
    <row r="168" spans="1:11">
      <c r="A168">
        <v>29012</v>
      </c>
      <c r="B168" t="s">
        <v>683</v>
      </c>
      <c r="C168" t="s">
        <v>505</v>
      </c>
      <c r="E168" t="s">
        <v>604</v>
      </c>
      <c r="F168">
        <v>45</v>
      </c>
      <c r="G168">
        <v>1947</v>
      </c>
      <c r="H168">
        <v>250</v>
      </c>
      <c r="I168">
        <v>8.875</v>
      </c>
      <c r="J168">
        <v>369.82100000000003</v>
      </c>
      <c r="K168">
        <v>56</v>
      </c>
    </row>
    <row r="169" spans="1:11">
      <c r="A169">
        <v>99594</v>
      </c>
      <c r="B169" t="s">
        <v>684</v>
      </c>
      <c r="C169" t="s">
        <v>505</v>
      </c>
      <c r="E169" t="s">
        <v>169</v>
      </c>
      <c r="F169">
        <v>19</v>
      </c>
      <c r="G169">
        <v>1960</v>
      </c>
      <c r="H169">
        <v>85</v>
      </c>
      <c r="I169">
        <v>22.937999999999999</v>
      </c>
      <c r="J169">
        <v>1296.354</v>
      </c>
      <c r="K169">
        <v>450</v>
      </c>
    </row>
    <row r="170" spans="1:11">
      <c r="A170">
        <v>24309</v>
      </c>
      <c r="B170" t="s">
        <v>685</v>
      </c>
      <c r="C170" t="s">
        <v>528</v>
      </c>
      <c r="E170" t="s">
        <v>141</v>
      </c>
      <c r="F170">
        <v>48</v>
      </c>
      <c r="G170">
        <v>1985</v>
      </c>
      <c r="H170">
        <v>12</v>
      </c>
      <c r="I170">
        <v>39.5</v>
      </c>
      <c r="J170">
        <v>3244.163</v>
      </c>
      <c r="K170">
        <v>1368</v>
      </c>
    </row>
    <row r="171" spans="1:11">
      <c r="A171">
        <v>24311</v>
      </c>
      <c r="B171" t="s">
        <v>685</v>
      </c>
      <c r="C171" t="s">
        <v>550</v>
      </c>
      <c r="E171" t="s">
        <v>141</v>
      </c>
      <c r="F171">
        <v>48</v>
      </c>
      <c r="G171">
        <v>1989</v>
      </c>
      <c r="H171">
        <v>418</v>
      </c>
      <c r="I171">
        <v>1.3440000000000001</v>
      </c>
      <c r="J171">
        <v>71.506</v>
      </c>
      <c r="K171">
        <v>0</v>
      </c>
    </row>
    <row r="172" spans="1:11">
      <c r="A172">
        <v>10173</v>
      </c>
      <c r="B172" t="s">
        <v>1201</v>
      </c>
      <c r="C172" t="s">
        <v>550</v>
      </c>
      <c r="E172" t="s">
        <v>1187</v>
      </c>
      <c r="F172">
        <v>72</v>
      </c>
      <c r="G172">
        <v>1978</v>
      </c>
      <c r="H172">
        <v>618</v>
      </c>
      <c r="I172">
        <v>0</v>
      </c>
      <c r="J172">
        <v>0</v>
      </c>
      <c r="K172">
        <v>0</v>
      </c>
    </row>
    <row r="173" spans="1:11">
      <c r="A173">
        <v>13051</v>
      </c>
      <c r="B173" t="s">
        <v>1432</v>
      </c>
      <c r="C173" t="s">
        <v>1433</v>
      </c>
      <c r="D173" t="s">
        <v>79</v>
      </c>
      <c r="E173" t="s">
        <v>1400</v>
      </c>
      <c r="F173">
        <v>70</v>
      </c>
      <c r="G173">
        <v>1942</v>
      </c>
      <c r="H173">
        <v>619</v>
      </c>
      <c r="I173">
        <v>0</v>
      </c>
      <c r="J173">
        <v>0</v>
      </c>
      <c r="K173">
        <v>0</v>
      </c>
    </row>
    <row r="174" spans="1:11">
      <c r="A174">
        <v>10021</v>
      </c>
      <c r="B174" t="s">
        <v>686</v>
      </c>
      <c r="C174" t="s">
        <v>631</v>
      </c>
      <c r="E174" t="s">
        <v>473</v>
      </c>
      <c r="F174">
        <v>67</v>
      </c>
      <c r="G174">
        <v>1964</v>
      </c>
      <c r="H174">
        <v>414</v>
      </c>
      <c r="I174">
        <v>2</v>
      </c>
      <c r="J174">
        <v>73.323999999999998</v>
      </c>
      <c r="K174">
        <v>0</v>
      </c>
    </row>
    <row r="175" spans="1:11">
      <c r="A175">
        <v>96059</v>
      </c>
      <c r="B175" t="s">
        <v>687</v>
      </c>
      <c r="C175" t="s">
        <v>688</v>
      </c>
      <c r="D175" t="s">
        <v>79</v>
      </c>
      <c r="E175" t="s">
        <v>479</v>
      </c>
      <c r="F175">
        <v>1</v>
      </c>
      <c r="G175">
        <v>1970</v>
      </c>
      <c r="H175">
        <v>249</v>
      </c>
      <c r="I175">
        <v>3</v>
      </c>
      <c r="J175">
        <v>371.11700000000002</v>
      </c>
      <c r="K175">
        <v>219</v>
      </c>
    </row>
    <row r="176" spans="1:11">
      <c r="A176">
        <v>23052</v>
      </c>
      <c r="B176" t="s">
        <v>687</v>
      </c>
      <c r="C176" t="s">
        <v>689</v>
      </c>
      <c r="D176" t="s">
        <v>690</v>
      </c>
      <c r="E176" t="s">
        <v>479</v>
      </c>
      <c r="F176">
        <v>1</v>
      </c>
      <c r="G176">
        <v>1996</v>
      </c>
      <c r="H176">
        <v>620</v>
      </c>
      <c r="I176">
        <v>0</v>
      </c>
      <c r="J176">
        <v>0</v>
      </c>
      <c r="K176">
        <v>0</v>
      </c>
    </row>
    <row r="177" spans="1:11">
      <c r="A177">
        <v>24256</v>
      </c>
      <c r="B177" t="s">
        <v>691</v>
      </c>
      <c r="C177" t="s">
        <v>570</v>
      </c>
      <c r="E177" t="s">
        <v>1416</v>
      </c>
      <c r="F177">
        <v>58</v>
      </c>
      <c r="G177">
        <v>1961</v>
      </c>
      <c r="H177">
        <v>270</v>
      </c>
      <c r="I177">
        <v>2.7810000000000001</v>
      </c>
      <c r="J177">
        <v>313.03399999999999</v>
      </c>
      <c r="K177">
        <v>169</v>
      </c>
    </row>
    <row r="178" spans="1:11">
      <c r="A178">
        <v>24254</v>
      </c>
      <c r="B178" t="s">
        <v>691</v>
      </c>
      <c r="C178" t="s">
        <v>692</v>
      </c>
      <c r="E178" t="s">
        <v>1416</v>
      </c>
      <c r="F178">
        <v>58</v>
      </c>
      <c r="G178">
        <v>1989</v>
      </c>
      <c r="H178">
        <v>213</v>
      </c>
      <c r="I178">
        <v>7.7809999999999997</v>
      </c>
      <c r="J178">
        <v>457.23399999999998</v>
      </c>
      <c r="K178">
        <v>169</v>
      </c>
    </row>
    <row r="179" spans="1:11">
      <c r="A179">
        <v>26058</v>
      </c>
      <c r="B179" t="s">
        <v>693</v>
      </c>
      <c r="C179" t="s">
        <v>689</v>
      </c>
      <c r="D179" t="s">
        <v>79</v>
      </c>
      <c r="E179" t="s">
        <v>1416</v>
      </c>
      <c r="F179">
        <v>58</v>
      </c>
      <c r="G179">
        <v>1992</v>
      </c>
      <c r="H179">
        <v>621</v>
      </c>
      <c r="I179">
        <v>0</v>
      </c>
      <c r="J179">
        <v>0</v>
      </c>
      <c r="K179">
        <v>0</v>
      </c>
    </row>
    <row r="180" spans="1:11">
      <c r="A180">
        <v>98419</v>
      </c>
      <c r="B180" t="s">
        <v>694</v>
      </c>
      <c r="C180" t="s">
        <v>570</v>
      </c>
      <c r="E180" t="s">
        <v>471</v>
      </c>
      <c r="F180">
        <v>27</v>
      </c>
      <c r="G180">
        <v>1952</v>
      </c>
      <c r="H180">
        <v>342</v>
      </c>
      <c r="I180">
        <v>2.532</v>
      </c>
      <c r="J180">
        <v>143.268</v>
      </c>
      <c r="K180">
        <v>22</v>
      </c>
    </row>
    <row r="181" spans="1:11">
      <c r="A181">
        <v>98472</v>
      </c>
      <c r="B181" t="s">
        <v>695</v>
      </c>
      <c r="C181" t="s">
        <v>525</v>
      </c>
      <c r="D181" t="s">
        <v>79</v>
      </c>
      <c r="E181" t="s">
        <v>471</v>
      </c>
      <c r="F181">
        <v>27</v>
      </c>
      <c r="G181">
        <v>1960</v>
      </c>
      <c r="H181">
        <v>554</v>
      </c>
      <c r="I181">
        <v>0</v>
      </c>
      <c r="J181">
        <v>1</v>
      </c>
      <c r="K181">
        <v>0</v>
      </c>
    </row>
    <row r="182" spans="1:11">
      <c r="A182">
        <v>98473</v>
      </c>
      <c r="B182" t="s">
        <v>695</v>
      </c>
      <c r="C182" t="s">
        <v>696</v>
      </c>
      <c r="D182" t="s">
        <v>79</v>
      </c>
      <c r="E182" t="s">
        <v>471</v>
      </c>
      <c r="F182">
        <v>27</v>
      </c>
      <c r="G182">
        <v>1990</v>
      </c>
      <c r="H182">
        <v>622</v>
      </c>
      <c r="I182">
        <v>0</v>
      </c>
      <c r="J182">
        <v>0</v>
      </c>
      <c r="K182">
        <v>0</v>
      </c>
    </row>
    <row r="183" spans="1:11">
      <c r="A183">
        <v>98423</v>
      </c>
      <c r="B183" t="s">
        <v>697</v>
      </c>
      <c r="C183" t="s">
        <v>521</v>
      </c>
      <c r="E183" t="s">
        <v>471</v>
      </c>
      <c r="F183">
        <v>27</v>
      </c>
      <c r="G183">
        <v>1982</v>
      </c>
      <c r="H183">
        <v>25</v>
      </c>
      <c r="I183">
        <v>34.625</v>
      </c>
      <c r="J183">
        <v>2661.701</v>
      </c>
      <c r="K183">
        <v>1210</v>
      </c>
    </row>
    <row r="184" spans="1:11">
      <c r="A184">
        <v>21796</v>
      </c>
      <c r="B184" t="s">
        <v>698</v>
      </c>
      <c r="C184" t="s">
        <v>689</v>
      </c>
      <c r="D184" t="s">
        <v>79</v>
      </c>
      <c r="E184" t="s">
        <v>471</v>
      </c>
      <c r="F184">
        <v>27</v>
      </c>
      <c r="G184">
        <v>1992</v>
      </c>
      <c r="H184">
        <v>335</v>
      </c>
      <c r="I184">
        <v>1.375</v>
      </c>
      <c r="J184">
        <v>155.34</v>
      </c>
      <c r="K184">
        <v>50</v>
      </c>
    </row>
    <row r="185" spans="1:11">
      <c r="A185">
        <v>99500</v>
      </c>
      <c r="B185" t="s">
        <v>698</v>
      </c>
      <c r="C185" t="s">
        <v>699</v>
      </c>
      <c r="D185" t="s">
        <v>79</v>
      </c>
      <c r="E185" t="s">
        <v>471</v>
      </c>
      <c r="F185">
        <v>27</v>
      </c>
      <c r="G185">
        <v>1962</v>
      </c>
      <c r="H185">
        <v>314</v>
      </c>
      <c r="I185">
        <v>1.875</v>
      </c>
      <c r="J185">
        <v>192.79300000000001</v>
      </c>
      <c r="K185">
        <v>90</v>
      </c>
    </row>
    <row r="186" spans="1:11">
      <c r="A186">
        <v>12004</v>
      </c>
      <c r="B186" t="s">
        <v>1434</v>
      </c>
      <c r="C186" t="s">
        <v>1435</v>
      </c>
      <c r="D186" t="s">
        <v>63</v>
      </c>
      <c r="E186" t="s">
        <v>141</v>
      </c>
      <c r="F186">
        <v>48</v>
      </c>
      <c r="G186">
        <v>1998</v>
      </c>
      <c r="H186">
        <v>388</v>
      </c>
      <c r="I186">
        <v>0.90600000000000003</v>
      </c>
      <c r="J186">
        <v>89.221999999999994</v>
      </c>
      <c r="K186">
        <v>48</v>
      </c>
    </row>
    <row r="187" spans="1:11">
      <c r="A187">
        <v>98477</v>
      </c>
      <c r="B187" t="s">
        <v>700</v>
      </c>
      <c r="C187" t="s">
        <v>701</v>
      </c>
      <c r="E187" t="s">
        <v>548</v>
      </c>
      <c r="F187">
        <v>16</v>
      </c>
      <c r="G187">
        <v>1987</v>
      </c>
      <c r="H187">
        <v>18</v>
      </c>
      <c r="I187">
        <v>39.25</v>
      </c>
      <c r="J187">
        <v>2968.8180000000002</v>
      </c>
      <c r="K187">
        <v>1413</v>
      </c>
    </row>
    <row r="188" spans="1:11">
      <c r="A188">
        <v>98422</v>
      </c>
      <c r="B188" t="s">
        <v>700</v>
      </c>
      <c r="C188" t="s">
        <v>702</v>
      </c>
      <c r="E188" t="s">
        <v>548</v>
      </c>
      <c r="F188">
        <v>16</v>
      </c>
      <c r="G188">
        <v>1953</v>
      </c>
      <c r="H188">
        <v>103</v>
      </c>
      <c r="I188">
        <v>21.155999999999999</v>
      </c>
      <c r="J188">
        <v>1160.182</v>
      </c>
      <c r="K188">
        <v>380</v>
      </c>
    </row>
    <row r="189" spans="1:11">
      <c r="A189">
        <v>98476</v>
      </c>
      <c r="B189" t="s">
        <v>703</v>
      </c>
      <c r="C189" t="s">
        <v>704</v>
      </c>
      <c r="D189" t="s">
        <v>79</v>
      </c>
      <c r="E189" t="s">
        <v>548</v>
      </c>
      <c r="F189">
        <v>16</v>
      </c>
      <c r="G189">
        <v>1957</v>
      </c>
      <c r="H189">
        <v>327</v>
      </c>
      <c r="I189">
        <v>3.5630000000000002</v>
      </c>
      <c r="J189">
        <v>164.107</v>
      </c>
      <c r="K189">
        <v>15</v>
      </c>
    </row>
    <row r="190" spans="1:11">
      <c r="A190">
        <v>27011</v>
      </c>
      <c r="B190" t="s">
        <v>705</v>
      </c>
      <c r="C190" t="s">
        <v>496</v>
      </c>
      <c r="D190" t="s">
        <v>79</v>
      </c>
      <c r="E190" t="s">
        <v>527</v>
      </c>
      <c r="F190">
        <v>59</v>
      </c>
      <c r="G190">
        <v>1991</v>
      </c>
      <c r="H190">
        <v>416</v>
      </c>
      <c r="I190">
        <v>1.375</v>
      </c>
      <c r="J190">
        <v>73.066999999999993</v>
      </c>
      <c r="K190">
        <v>0</v>
      </c>
    </row>
    <row r="191" spans="1:11">
      <c r="A191">
        <v>10106</v>
      </c>
      <c r="B191" t="s">
        <v>706</v>
      </c>
      <c r="C191" t="s">
        <v>633</v>
      </c>
      <c r="D191" t="s">
        <v>79</v>
      </c>
      <c r="E191" t="s">
        <v>1400</v>
      </c>
      <c r="F191">
        <v>70</v>
      </c>
      <c r="G191">
        <v>1936</v>
      </c>
      <c r="H191">
        <v>623</v>
      </c>
      <c r="I191">
        <v>0</v>
      </c>
      <c r="J191">
        <v>0</v>
      </c>
      <c r="K191">
        <v>0</v>
      </c>
    </row>
    <row r="192" spans="1:11">
      <c r="A192">
        <v>11058</v>
      </c>
      <c r="B192" t="s">
        <v>1202</v>
      </c>
      <c r="C192" t="s">
        <v>563</v>
      </c>
      <c r="E192" t="s">
        <v>484</v>
      </c>
      <c r="F192">
        <v>21</v>
      </c>
      <c r="G192">
        <v>1960</v>
      </c>
      <c r="H192">
        <v>260</v>
      </c>
      <c r="I192">
        <v>4.75</v>
      </c>
      <c r="J192">
        <v>326.46100000000001</v>
      </c>
      <c r="K192">
        <v>121</v>
      </c>
    </row>
    <row r="193" spans="1:11">
      <c r="A193">
        <v>13054</v>
      </c>
      <c r="B193" t="s">
        <v>1436</v>
      </c>
      <c r="C193" t="s">
        <v>1437</v>
      </c>
      <c r="E193" t="s">
        <v>1438</v>
      </c>
      <c r="F193">
        <v>15</v>
      </c>
      <c r="G193">
        <v>1981</v>
      </c>
      <c r="H193">
        <v>333</v>
      </c>
      <c r="I193">
        <v>2.6259999999999999</v>
      </c>
      <c r="J193">
        <v>158.727</v>
      </c>
      <c r="K193">
        <v>43</v>
      </c>
    </row>
    <row r="194" spans="1:11">
      <c r="A194">
        <v>21937</v>
      </c>
      <c r="B194" t="s">
        <v>707</v>
      </c>
      <c r="C194" t="s">
        <v>538</v>
      </c>
      <c r="E194" t="s">
        <v>191</v>
      </c>
      <c r="F194">
        <v>37</v>
      </c>
      <c r="G194">
        <v>1975</v>
      </c>
      <c r="H194">
        <v>41</v>
      </c>
      <c r="I194">
        <v>33.875</v>
      </c>
      <c r="J194">
        <v>2089.6480000000001</v>
      </c>
      <c r="K194">
        <v>774</v>
      </c>
    </row>
    <row r="195" spans="1:11">
      <c r="A195">
        <v>11027</v>
      </c>
      <c r="B195" t="s">
        <v>1203</v>
      </c>
      <c r="C195" t="s">
        <v>1204</v>
      </c>
      <c r="E195" t="s">
        <v>1412</v>
      </c>
      <c r="F195">
        <v>24</v>
      </c>
      <c r="G195">
        <v>1985</v>
      </c>
      <c r="H195">
        <v>458</v>
      </c>
      <c r="I195">
        <v>0.60899999999999999</v>
      </c>
      <c r="J195">
        <v>45.600999999999999</v>
      </c>
      <c r="K195">
        <v>0</v>
      </c>
    </row>
    <row r="196" spans="1:11">
      <c r="A196">
        <v>21851</v>
      </c>
      <c r="B196" t="s">
        <v>708</v>
      </c>
      <c r="C196" t="s">
        <v>509</v>
      </c>
      <c r="E196" t="s">
        <v>1412</v>
      </c>
      <c r="F196">
        <v>24</v>
      </c>
      <c r="G196">
        <v>1988</v>
      </c>
      <c r="H196">
        <v>68</v>
      </c>
      <c r="I196">
        <v>21.405999999999999</v>
      </c>
      <c r="J196">
        <v>1539.318</v>
      </c>
      <c r="K196">
        <v>626</v>
      </c>
    </row>
    <row r="197" spans="1:11">
      <c r="A197">
        <v>25052</v>
      </c>
      <c r="B197" t="s">
        <v>709</v>
      </c>
      <c r="C197" t="s">
        <v>710</v>
      </c>
      <c r="D197" t="s">
        <v>79</v>
      </c>
      <c r="E197" t="s">
        <v>1412</v>
      </c>
      <c r="F197">
        <v>24</v>
      </c>
      <c r="G197">
        <v>1962</v>
      </c>
      <c r="H197">
        <v>555</v>
      </c>
      <c r="I197">
        <v>0</v>
      </c>
      <c r="J197">
        <v>1</v>
      </c>
      <c r="K197">
        <v>0</v>
      </c>
    </row>
    <row r="198" spans="1:11">
      <c r="A198">
        <v>23067</v>
      </c>
      <c r="B198" t="s">
        <v>711</v>
      </c>
      <c r="C198" t="s">
        <v>570</v>
      </c>
      <c r="E198" t="s">
        <v>169</v>
      </c>
      <c r="F198">
        <v>19</v>
      </c>
      <c r="G198">
        <v>1950</v>
      </c>
      <c r="H198">
        <v>305</v>
      </c>
      <c r="I198">
        <v>6.3129999999999997</v>
      </c>
      <c r="J198">
        <v>212.01599999999999</v>
      </c>
      <c r="K198">
        <v>0</v>
      </c>
    </row>
    <row r="199" spans="1:11">
      <c r="A199">
        <v>29045</v>
      </c>
      <c r="B199" t="s">
        <v>712</v>
      </c>
      <c r="C199" t="s">
        <v>557</v>
      </c>
      <c r="E199" t="s">
        <v>169</v>
      </c>
      <c r="F199">
        <v>19</v>
      </c>
      <c r="G199">
        <v>1956</v>
      </c>
      <c r="H199">
        <v>302</v>
      </c>
      <c r="I199">
        <v>6</v>
      </c>
      <c r="J199">
        <v>223.48400000000001</v>
      </c>
      <c r="K199">
        <v>0</v>
      </c>
    </row>
    <row r="200" spans="1:11">
      <c r="A200">
        <v>96089</v>
      </c>
      <c r="B200" t="s">
        <v>713</v>
      </c>
      <c r="C200" t="s">
        <v>506</v>
      </c>
      <c r="E200" t="s">
        <v>548</v>
      </c>
      <c r="F200">
        <v>16</v>
      </c>
      <c r="G200">
        <v>1968</v>
      </c>
      <c r="H200">
        <v>96</v>
      </c>
      <c r="I200">
        <v>16.280999999999999</v>
      </c>
      <c r="J200">
        <v>1223.605</v>
      </c>
      <c r="K200">
        <v>527</v>
      </c>
    </row>
    <row r="201" spans="1:11">
      <c r="A201">
        <v>13028</v>
      </c>
      <c r="B201" t="s">
        <v>1439</v>
      </c>
      <c r="C201" t="s">
        <v>569</v>
      </c>
      <c r="E201" t="s">
        <v>1402</v>
      </c>
      <c r="F201">
        <v>76</v>
      </c>
      <c r="G201">
        <v>1959</v>
      </c>
      <c r="H201">
        <v>444</v>
      </c>
      <c r="I201">
        <v>1.4690000000000001</v>
      </c>
      <c r="J201">
        <v>55.204000000000001</v>
      </c>
      <c r="K201">
        <v>0</v>
      </c>
    </row>
    <row r="202" spans="1:11">
      <c r="A202">
        <v>25002</v>
      </c>
      <c r="B202" t="s">
        <v>714</v>
      </c>
      <c r="C202" t="s">
        <v>629</v>
      </c>
      <c r="D202" t="s">
        <v>79</v>
      </c>
      <c r="E202" t="s">
        <v>459</v>
      </c>
      <c r="F202">
        <v>54</v>
      </c>
      <c r="G202">
        <v>1973</v>
      </c>
      <c r="H202">
        <v>299</v>
      </c>
      <c r="I202">
        <v>2.1259999999999999</v>
      </c>
      <c r="J202">
        <v>240.934</v>
      </c>
      <c r="K202">
        <v>156</v>
      </c>
    </row>
    <row r="203" spans="1:11">
      <c r="A203">
        <v>24240</v>
      </c>
      <c r="B203" t="s">
        <v>715</v>
      </c>
      <c r="C203" t="s">
        <v>506</v>
      </c>
      <c r="E203" t="s">
        <v>167</v>
      </c>
      <c r="F203">
        <v>17</v>
      </c>
      <c r="G203">
        <v>1976</v>
      </c>
      <c r="H203">
        <v>14</v>
      </c>
      <c r="I203">
        <v>36.438000000000002</v>
      </c>
      <c r="J203">
        <v>3193.9940000000001</v>
      </c>
      <c r="K203">
        <v>1477</v>
      </c>
    </row>
    <row r="204" spans="1:11">
      <c r="A204">
        <v>28038</v>
      </c>
      <c r="B204" t="s">
        <v>716</v>
      </c>
      <c r="C204" t="s">
        <v>606</v>
      </c>
      <c r="D204" t="s">
        <v>79</v>
      </c>
      <c r="E204" t="s">
        <v>169</v>
      </c>
      <c r="F204">
        <v>19</v>
      </c>
      <c r="G204">
        <v>1954</v>
      </c>
      <c r="H204">
        <v>408</v>
      </c>
      <c r="I204">
        <v>2.75</v>
      </c>
      <c r="J204">
        <v>74.644000000000005</v>
      </c>
      <c r="K204">
        <v>0</v>
      </c>
    </row>
    <row r="205" spans="1:11">
      <c r="A205">
        <v>25085</v>
      </c>
      <c r="B205" t="s">
        <v>717</v>
      </c>
      <c r="C205" t="s">
        <v>718</v>
      </c>
      <c r="E205" t="s">
        <v>520</v>
      </c>
      <c r="F205">
        <v>29</v>
      </c>
      <c r="G205">
        <v>1961</v>
      </c>
      <c r="H205">
        <v>532</v>
      </c>
      <c r="I205">
        <v>0</v>
      </c>
      <c r="J205">
        <v>11</v>
      </c>
      <c r="K205">
        <v>0</v>
      </c>
    </row>
    <row r="206" spans="1:11">
      <c r="A206">
        <v>13049</v>
      </c>
      <c r="B206" t="s">
        <v>1440</v>
      </c>
      <c r="C206" t="s">
        <v>538</v>
      </c>
      <c r="E206" t="s">
        <v>1397</v>
      </c>
      <c r="F206">
        <v>2</v>
      </c>
      <c r="G206">
        <v>1955</v>
      </c>
      <c r="H206">
        <v>624</v>
      </c>
      <c r="I206">
        <v>0</v>
      </c>
      <c r="J206">
        <v>0</v>
      </c>
      <c r="K206">
        <v>0</v>
      </c>
    </row>
    <row r="207" spans="1:11">
      <c r="A207">
        <v>10107</v>
      </c>
      <c r="B207" t="s">
        <v>719</v>
      </c>
      <c r="C207" t="s">
        <v>508</v>
      </c>
      <c r="D207" t="s">
        <v>79</v>
      </c>
      <c r="E207" t="s">
        <v>1400</v>
      </c>
      <c r="F207">
        <v>70</v>
      </c>
      <c r="G207">
        <v>1947</v>
      </c>
      <c r="H207">
        <v>625</v>
      </c>
      <c r="I207">
        <v>0</v>
      </c>
      <c r="J207">
        <v>0</v>
      </c>
      <c r="K207">
        <v>0</v>
      </c>
    </row>
    <row r="208" spans="1:11">
      <c r="A208">
        <v>10108</v>
      </c>
      <c r="B208" t="s">
        <v>720</v>
      </c>
      <c r="C208" t="s">
        <v>665</v>
      </c>
      <c r="D208" t="s">
        <v>79</v>
      </c>
      <c r="E208" t="s">
        <v>1400</v>
      </c>
      <c r="F208">
        <v>70</v>
      </c>
      <c r="G208">
        <v>1935</v>
      </c>
      <c r="H208">
        <v>626</v>
      </c>
      <c r="I208">
        <v>0</v>
      </c>
      <c r="J208">
        <v>0</v>
      </c>
      <c r="K208">
        <v>0</v>
      </c>
    </row>
    <row r="209" spans="1:11">
      <c r="A209">
        <v>96135</v>
      </c>
      <c r="B209" t="s">
        <v>721</v>
      </c>
      <c r="C209" t="s">
        <v>546</v>
      </c>
      <c r="D209" t="s">
        <v>79</v>
      </c>
      <c r="E209" t="s">
        <v>463</v>
      </c>
      <c r="F209">
        <v>7</v>
      </c>
      <c r="G209">
        <v>1975</v>
      </c>
      <c r="H209">
        <v>627</v>
      </c>
      <c r="I209">
        <v>0</v>
      </c>
      <c r="J209">
        <v>0</v>
      </c>
      <c r="K209">
        <v>0</v>
      </c>
    </row>
    <row r="210" spans="1:11">
      <c r="A210">
        <v>12057</v>
      </c>
      <c r="B210" t="s">
        <v>721</v>
      </c>
      <c r="C210" t="s">
        <v>653</v>
      </c>
      <c r="D210" t="s">
        <v>79</v>
      </c>
      <c r="E210" t="s">
        <v>468</v>
      </c>
      <c r="F210">
        <v>57</v>
      </c>
      <c r="G210">
        <v>1984</v>
      </c>
      <c r="H210">
        <v>235</v>
      </c>
      <c r="I210">
        <v>7.75</v>
      </c>
      <c r="J210">
        <v>402.51299999999998</v>
      </c>
      <c r="K210">
        <v>55</v>
      </c>
    </row>
    <row r="211" spans="1:11">
      <c r="A211">
        <v>12035</v>
      </c>
      <c r="B211" t="s">
        <v>1441</v>
      </c>
      <c r="C211" t="s">
        <v>597</v>
      </c>
      <c r="D211" t="s">
        <v>79</v>
      </c>
      <c r="E211" t="s">
        <v>1407</v>
      </c>
      <c r="F211">
        <v>73</v>
      </c>
      <c r="G211">
        <v>1945</v>
      </c>
      <c r="H211">
        <v>460</v>
      </c>
      <c r="I211">
        <v>1.125</v>
      </c>
      <c r="J211">
        <v>43.283999999999999</v>
      </c>
      <c r="K211">
        <v>0</v>
      </c>
    </row>
    <row r="212" spans="1:11">
      <c r="A212">
        <v>28051</v>
      </c>
      <c r="B212" t="s">
        <v>722</v>
      </c>
      <c r="C212" t="s">
        <v>723</v>
      </c>
      <c r="E212" t="s">
        <v>169</v>
      </c>
      <c r="F212">
        <v>19</v>
      </c>
      <c r="G212">
        <v>1963</v>
      </c>
      <c r="H212">
        <v>236</v>
      </c>
      <c r="I212">
        <v>12.5</v>
      </c>
      <c r="J212">
        <v>400.74099999999999</v>
      </c>
      <c r="K212">
        <v>0</v>
      </c>
    </row>
    <row r="213" spans="1:11">
      <c r="A213">
        <v>25003</v>
      </c>
      <c r="B213" t="s">
        <v>724</v>
      </c>
      <c r="C213" t="s">
        <v>725</v>
      </c>
      <c r="D213" t="s">
        <v>79</v>
      </c>
      <c r="E213" t="s">
        <v>459</v>
      </c>
      <c r="F213">
        <v>54</v>
      </c>
      <c r="G213">
        <v>1973</v>
      </c>
      <c r="H213">
        <v>246</v>
      </c>
      <c r="I213">
        <v>6.625</v>
      </c>
      <c r="J213">
        <v>380.012</v>
      </c>
      <c r="K213">
        <v>156</v>
      </c>
    </row>
    <row r="214" spans="1:11">
      <c r="A214">
        <v>12077</v>
      </c>
      <c r="B214" t="s">
        <v>1442</v>
      </c>
      <c r="C214" t="s">
        <v>502</v>
      </c>
      <c r="D214" t="s">
        <v>63</v>
      </c>
      <c r="E214" t="s">
        <v>1163</v>
      </c>
      <c r="F214">
        <v>69</v>
      </c>
      <c r="G214">
        <v>1997</v>
      </c>
      <c r="H214">
        <v>522</v>
      </c>
      <c r="I214">
        <v>0.56299999999999994</v>
      </c>
      <c r="J214">
        <v>18.649000000000001</v>
      </c>
      <c r="K214">
        <v>0</v>
      </c>
    </row>
    <row r="215" spans="1:11">
      <c r="A215">
        <v>13065</v>
      </c>
      <c r="B215" t="s">
        <v>1577</v>
      </c>
      <c r="C215" t="s">
        <v>564</v>
      </c>
      <c r="E215" t="s">
        <v>473</v>
      </c>
      <c r="F215">
        <v>67</v>
      </c>
      <c r="G215">
        <v>1961</v>
      </c>
      <c r="H215">
        <v>628</v>
      </c>
      <c r="I215">
        <v>0</v>
      </c>
      <c r="J215">
        <v>0</v>
      </c>
      <c r="K215">
        <v>0</v>
      </c>
    </row>
    <row r="216" spans="1:11">
      <c r="A216">
        <v>10079</v>
      </c>
      <c r="B216" t="s">
        <v>726</v>
      </c>
      <c r="C216" t="s">
        <v>727</v>
      </c>
      <c r="E216" t="s">
        <v>1163</v>
      </c>
      <c r="F216">
        <v>69</v>
      </c>
      <c r="G216">
        <v>1951</v>
      </c>
      <c r="H216">
        <v>324</v>
      </c>
      <c r="I216">
        <v>6.8129999999999997</v>
      </c>
      <c r="J216">
        <v>173.34899999999999</v>
      </c>
      <c r="K216">
        <v>0</v>
      </c>
    </row>
    <row r="217" spans="1:11">
      <c r="A217">
        <v>29011</v>
      </c>
      <c r="B217" t="s">
        <v>728</v>
      </c>
      <c r="C217" t="s">
        <v>514</v>
      </c>
      <c r="E217" t="s">
        <v>1394</v>
      </c>
      <c r="F217">
        <v>44</v>
      </c>
      <c r="G217">
        <v>1976</v>
      </c>
      <c r="H217">
        <v>629</v>
      </c>
      <c r="I217">
        <v>0</v>
      </c>
      <c r="J217">
        <v>0</v>
      </c>
      <c r="K217">
        <v>0</v>
      </c>
    </row>
    <row r="218" spans="1:11">
      <c r="A218">
        <v>96109</v>
      </c>
      <c r="B218" t="s">
        <v>730</v>
      </c>
      <c r="C218" t="s">
        <v>569</v>
      </c>
      <c r="E218" t="s">
        <v>731</v>
      </c>
      <c r="F218">
        <v>10</v>
      </c>
      <c r="G218">
        <v>1959</v>
      </c>
      <c r="H218">
        <v>630</v>
      </c>
      <c r="I218">
        <v>0</v>
      </c>
      <c r="J218">
        <v>0</v>
      </c>
      <c r="K218">
        <v>0</v>
      </c>
    </row>
    <row r="219" spans="1:11">
      <c r="A219">
        <v>22982</v>
      </c>
      <c r="B219" t="s">
        <v>732</v>
      </c>
      <c r="C219" t="s">
        <v>557</v>
      </c>
      <c r="E219" t="s">
        <v>471</v>
      </c>
      <c r="F219">
        <v>27</v>
      </c>
      <c r="G219">
        <v>1964</v>
      </c>
      <c r="H219">
        <v>165</v>
      </c>
      <c r="I219">
        <v>14.343999999999999</v>
      </c>
      <c r="J219">
        <v>675.57799999999997</v>
      </c>
      <c r="K219">
        <v>159</v>
      </c>
    </row>
    <row r="220" spans="1:11">
      <c r="A220">
        <v>23100</v>
      </c>
      <c r="B220" t="s">
        <v>733</v>
      </c>
      <c r="C220" t="s">
        <v>540</v>
      </c>
      <c r="E220" t="s">
        <v>604</v>
      </c>
      <c r="F220">
        <v>45</v>
      </c>
      <c r="G220">
        <v>1960</v>
      </c>
      <c r="H220">
        <v>371</v>
      </c>
      <c r="I220">
        <v>2.75</v>
      </c>
      <c r="J220">
        <v>106.134</v>
      </c>
      <c r="K220">
        <v>0</v>
      </c>
    </row>
    <row r="221" spans="1:11">
      <c r="A221">
        <v>23101</v>
      </c>
      <c r="B221" t="s">
        <v>734</v>
      </c>
      <c r="C221" t="s">
        <v>735</v>
      </c>
      <c r="D221" t="s">
        <v>79</v>
      </c>
      <c r="E221" t="s">
        <v>604</v>
      </c>
      <c r="F221">
        <v>45</v>
      </c>
      <c r="G221">
        <v>1963</v>
      </c>
      <c r="H221">
        <v>631</v>
      </c>
      <c r="I221">
        <v>0</v>
      </c>
      <c r="J221">
        <v>0</v>
      </c>
      <c r="K221">
        <v>0</v>
      </c>
    </row>
    <row r="222" spans="1:11">
      <c r="A222">
        <v>27041</v>
      </c>
      <c r="B222" t="s">
        <v>737</v>
      </c>
      <c r="C222" t="s">
        <v>631</v>
      </c>
      <c r="E222" t="s">
        <v>169</v>
      </c>
      <c r="F222">
        <v>19</v>
      </c>
      <c r="G222">
        <v>1957</v>
      </c>
      <c r="H222">
        <v>84</v>
      </c>
      <c r="I222">
        <v>20.876000000000001</v>
      </c>
      <c r="J222">
        <v>1300.671</v>
      </c>
      <c r="K222">
        <v>318</v>
      </c>
    </row>
    <row r="223" spans="1:11">
      <c r="A223">
        <v>10109</v>
      </c>
      <c r="B223" t="s">
        <v>738</v>
      </c>
      <c r="C223" t="s">
        <v>523</v>
      </c>
      <c r="E223" t="s">
        <v>1400</v>
      </c>
      <c r="F223">
        <v>70</v>
      </c>
      <c r="G223">
        <v>1947</v>
      </c>
      <c r="H223">
        <v>632</v>
      </c>
      <c r="I223">
        <v>0</v>
      </c>
      <c r="J223">
        <v>0</v>
      </c>
      <c r="K223">
        <v>0</v>
      </c>
    </row>
    <row r="224" spans="1:11">
      <c r="A224">
        <v>10110</v>
      </c>
      <c r="B224" t="s">
        <v>739</v>
      </c>
      <c r="C224" t="s">
        <v>670</v>
      </c>
      <c r="D224" t="s">
        <v>79</v>
      </c>
      <c r="E224" t="s">
        <v>1400</v>
      </c>
      <c r="F224">
        <v>70</v>
      </c>
      <c r="G224">
        <v>1925</v>
      </c>
      <c r="H224">
        <v>468</v>
      </c>
      <c r="I224">
        <v>1</v>
      </c>
      <c r="J224">
        <v>37.585999999999999</v>
      </c>
      <c r="K224">
        <v>0</v>
      </c>
    </row>
    <row r="225" spans="1:11">
      <c r="A225">
        <v>21934</v>
      </c>
      <c r="B225" t="s">
        <v>740</v>
      </c>
      <c r="C225" t="s">
        <v>563</v>
      </c>
      <c r="E225" t="s">
        <v>191</v>
      </c>
      <c r="F225">
        <v>37</v>
      </c>
      <c r="G225">
        <v>1970</v>
      </c>
      <c r="H225">
        <v>633</v>
      </c>
      <c r="I225">
        <v>0</v>
      </c>
      <c r="J225">
        <v>0</v>
      </c>
      <c r="K225">
        <v>0</v>
      </c>
    </row>
    <row r="226" spans="1:11">
      <c r="A226">
        <v>27045</v>
      </c>
      <c r="B226" t="s">
        <v>741</v>
      </c>
      <c r="C226" t="s">
        <v>538</v>
      </c>
      <c r="E226" t="s">
        <v>132</v>
      </c>
      <c r="F226">
        <v>43</v>
      </c>
      <c r="G226">
        <v>1980</v>
      </c>
      <c r="H226">
        <v>518</v>
      </c>
      <c r="I226">
        <v>0</v>
      </c>
      <c r="J226">
        <v>20</v>
      </c>
      <c r="K226">
        <v>0</v>
      </c>
    </row>
    <row r="227" spans="1:11">
      <c r="A227">
        <v>21777</v>
      </c>
      <c r="B227" t="s">
        <v>741</v>
      </c>
      <c r="C227" t="s">
        <v>569</v>
      </c>
      <c r="E227" t="s">
        <v>167</v>
      </c>
      <c r="F227">
        <v>17</v>
      </c>
      <c r="G227">
        <v>1975</v>
      </c>
      <c r="H227">
        <v>110</v>
      </c>
      <c r="I227">
        <v>17.532</v>
      </c>
      <c r="J227">
        <v>1132.087</v>
      </c>
      <c r="K227">
        <v>366</v>
      </c>
    </row>
    <row r="228" spans="1:11">
      <c r="A228">
        <v>23055</v>
      </c>
      <c r="B228" t="s">
        <v>742</v>
      </c>
      <c r="C228" t="s">
        <v>689</v>
      </c>
      <c r="D228" t="s">
        <v>79</v>
      </c>
      <c r="E228" t="s">
        <v>132</v>
      </c>
      <c r="F228">
        <v>43</v>
      </c>
      <c r="G228">
        <v>1977</v>
      </c>
      <c r="H228">
        <v>519</v>
      </c>
      <c r="I228">
        <v>0</v>
      </c>
      <c r="J228">
        <v>20</v>
      </c>
      <c r="K228">
        <v>0</v>
      </c>
    </row>
    <row r="229" spans="1:11">
      <c r="A229">
        <v>26061</v>
      </c>
      <c r="B229" t="s">
        <v>743</v>
      </c>
      <c r="C229" t="s">
        <v>538</v>
      </c>
      <c r="E229" t="s">
        <v>471</v>
      </c>
      <c r="F229">
        <v>27</v>
      </c>
      <c r="G229">
        <v>1957</v>
      </c>
      <c r="H229">
        <v>257</v>
      </c>
      <c r="I229">
        <v>7.4690000000000003</v>
      </c>
      <c r="J229">
        <v>333.08499999999998</v>
      </c>
      <c r="K229">
        <v>22</v>
      </c>
    </row>
    <row r="230" spans="1:11">
      <c r="A230">
        <v>10111</v>
      </c>
      <c r="B230" t="s">
        <v>744</v>
      </c>
      <c r="C230" t="s">
        <v>633</v>
      </c>
      <c r="D230" t="s">
        <v>79</v>
      </c>
      <c r="E230" t="s">
        <v>1400</v>
      </c>
      <c r="F230">
        <v>70</v>
      </c>
      <c r="G230">
        <v>1944</v>
      </c>
      <c r="H230">
        <v>480</v>
      </c>
      <c r="I230">
        <v>0.92200000000000004</v>
      </c>
      <c r="J230">
        <v>34.65</v>
      </c>
      <c r="K230">
        <v>0</v>
      </c>
    </row>
    <row r="231" spans="1:11">
      <c r="A231">
        <v>29053</v>
      </c>
      <c r="B231" t="s">
        <v>745</v>
      </c>
      <c r="C231" t="s">
        <v>550</v>
      </c>
      <c r="E231" t="s">
        <v>475</v>
      </c>
      <c r="F231">
        <v>64</v>
      </c>
      <c r="G231">
        <v>1975</v>
      </c>
      <c r="H231">
        <v>181</v>
      </c>
      <c r="I231">
        <v>13.077999999999999</v>
      </c>
      <c r="J231">
        <v>603.81299999999999</v>
      </c>
      <c r="K231">
        <v>182</v>
      </c>
    </row>
    <row r="232" spans="1:11">
      <c r="A232">
        <v>98465</v>
      </c>
      <c r="B232" t="s">
        <v>746</v>
      </c>
      <c r="C232" t="s">
        <v>514</v>
      </c>
      <c r="E232" t="s">
        <v>484</v>
      </c>
      <c r="F232">
        <v>21</v>
      </c>
      <c r="G232">
        <v>1975</v>
      </c>
      <c r="H232">
        <v>37</v>
      </c>
      <c r="I232">
        <v>31.030999999999999</v>
      </c>
      <c r="J232">
        <v>2223.8130000000001</v>
      </c>
      <c r="K232">
        <v>969</v>
      </c>
    </row>
    <row r="233" spans="1:11">
      <c r="A233">
        <v>10138</v>
      </c>
      <c r="B233" t="s">
        <v>746</v>
      </c>
      <c r="C233" t="s">
        <v>747</v>
      </c>
      <c r="D233" t="s">
        <v>63</v>
      </c>
      <c r="E233" t="s">
        <v>484</v>
      </c>
      <c r="F233">
        <v>21</v>
      </c>
      <c r="G233">
        <v>2003</v>
      </c>
      <c r="H233">
        <v>182</v>
      </c>
      <c r="I233">
        <v>13.439</v>
      </c>
      <c r="J233">
        <v>590.06799999999998</v>
      </c>
      <c r="K233">
        <v>164</v>
      </c>
    </row>
    <row r="234" spans="1:11">
      <c r="A234">
        <v>96044</v>
      </c>
      <c r="B234" t="s">
        <v>746</v>
      </c>
      <c r="C234" t="s">
        <v>656</v>
      </c>
      <c r="E234" t="s">
        <v>484</v>
      </c>
      <c r="F234">
        <v>21</v>
      </c>
      <c r="G234">
        <v>1934</v>
      </c>
      <c r="H234">
        <v>556</v>
      </c>
      <c r="I234">
        <v>0</v>
      </c>
      <c r="J234">
        <v>1</v>
      </c>
      <c r="K234">
        <v>0</v>
      </c>
    </row>
    <row r="235" spans="1:11">
      <c r="A235">
        <v>24315</v>
      </c>
      <c r="B235" t="s">
        <v>748</v>
      </c>
      <c r="C235" t="s">
        <v>749</v>
      </c>
      <c r="D235" t="s">
        <v>79</v>
      </c>
      <c r="E235" t="s">
        <v>484</v>
      </c>
      <c r="F235">
        <v>21</v>
      </c>
      <c r="G235">
        <v>1995</v>
      </c>
      <c r="H235">
        <v>126</v>
      </c>
      <c r="I235">
        <v>12.438000000000001</v>
      </c>
      <c r="J235">
        <v>957.71400000000006</v>
      </c>
      <c r="K235">
        <v>471</v>
      </c>
    </row>
    <row r="236" spans="1:11">
      <c r="A236">
        <v>20676</v>
      </c>
      <c r="B236" t="s">
        <v>748</v>
      </c>
      <c r="C236" t="s">
        <v>750</v>
      </c>
      <c r="D236" t="s">
        <v>79</v>
      </c>
      <c r="E236" t="s">
        <v>484</v>
      </c>
      <c r="F236">
        <v>21</v>
      </c>
      <c r="G236">
        <v>1973</v>
      </c>
      <c r="H236">
        <v>33</v>
      </c>
      <c r="I236">
        <v>40.75</v>
      </c>
      <c r="J236">
        <v>2406.3809999999999</v>
      </c>
      <c r="K236">
        <v>1058</v>
      </c>
    </row>
    <row r="237" spans="1:11">
      <c r="A237">
        <v>24239</v>
      </c>
      <c r="B237" t="s">
        <v>748</v>
      </c>
      <c r="C237" t="s">
        <v>664</v>
      </c>
      <c r="D237" t="s">
        <v>79</v>
      </c>
      <c r="E237" t="s">
        <v>167</v>
      </c>
      <c r="F237">
        <v>17</v>
      </c>
      <c r="G237">
        <v>1975</v>
      </c>
      <c r="H237">
        <v>634</v>
      </c>
      <c r="I237">
        <v>0</v>
      </c>
      <c r="J237">
        <v>0</v>
      </c>
      <c r="K237">
        <v>0</v>
      </c>
    </row>
    <row r="238" spans="1:11">
      <c r="A238">
        <v>11044</v>
      </c>
      <c r="B238" t="s">
        <v>1205</v>
      </c>
      <c r="C238" t="s">
        <v>569</v>
      </c>
      <c r="E238" t="s">
        <v>1397</v>
      </c>
      <c r="F238">
        <v>2</v>
      </c>
      <c r="G238">
        <v>1941</v>
      </c>
      <c r="H238">
        <v>219</v>
      </c>
      <c r="I238">
        <v>7.75</v>
      </c>
      <c r="J238">
        <v>444.90800000000002</v>
      </c>
      <c r="K238">
        <v>132</v>
      </c>
    </row>
    <row r="239" spans="1:11">
      <c r="A239">
        <v>99591</v>
      </c>
      <c r="B239" t="s">
        <v>751</v>
      </c>
      <c r="C239" t="s">
        <v>563</v>
      </c>
      <c r="E239" t="s">
        <v>169</v>
      </c>
      <c r="F239">
        <v>19</v>
      </c>
      <c r="G239">
        <v>1961</v>
      </c>
      <c r="H239">
        <v>198</v>
      </c>
      <c r="I239">
        <v>6.2190000000000003</v>
      </c>
      <c r="J239">
        <v>491.01499999999999</v>
      </c>
      <c r="K239">
        <v>183</v>
      </c>
    </row>
    <row r="240" spans="1:11">
      <c r="A240">
        <v>23050</v>
      </c>
      <c r="B240" t="s">
        <v>752</v>
      </c>
      <c r="C240" t="s">
        <v>540</v>
      </c>
      <c r="E240" t="s">
        <v>1394</v>
      </c>
      <c r="F240">
        <v>44</v>
      </c>
      <c r="G240">
        <v>1964</v>
      </c>
      <c r="H240">
        <v>635</v>
      </c>
      <c r="I240">
        <v>0</v>
      </c>
      <c r="J240">
        <v>0</v>
      </c>
      <c r="K240">
        <v>0</v>
      </c>
    </row>
    <row r="241" spans="1:11">
      <c r="A241">
        <v>29027</v>
      </c>
      <c r="B241" t="s">
        <v>753</v>
      </c>
      <c r="C241" t="s">
        <v>754</v>
      </c>
      <c r="E241" t="s">
        <v>553</v>
      </c>
      <c r="F241">
        <v>63</v>
      </c>
      <c r="G241">
        <v>1953</v>
      </c>
      <c r="H241">
        <v>202</v>
      </c>
      <c r="I241">
        <v>9.8130000000000006</v>
      </c>
      <c r="J241">
        <v>481.66800000000001</v>
      </c>
      <c r="K241">
        <v>121</v>
      </c>
    </row>
    <row r="242" spans="1:11">
      <c r="A242">
        <v>26020</v>
      </c>
      <c r="B242" t="s">
        <v>755</v>
      </c>
      <c r="C242" t="s">
        <v>514</v>
      </c>
      <c r="E242" t="s">
        <v>1289</v>
      </c>
      <c r="F242">
        <v>56</v>
      </c>
      <c r="G242">
        <v>1990</v>
      </c>
      <c r="H242">
        <v>120</v>
      </c>
      <c r="I242">
        <v>21.75</v>
      </c>
      <c r="J242">
        <v>1016.675</v>
      </c>
      <c r="K242">
        <v>204</v>
      </c>
    </row>
    <row r="243" spans="1:11">
      <c r="A243">
        <v>25055</v>
      </c>
      <c r="B243" t="s">
        <v>755</v>
      </c>
      <c r="C243" t="s">
        <v>682</v>
      </c>
      <c r="E243" t="s">
        <v>1289</v>
      </c>
      <c r="F243">
        <v>56</v>
      </c>
      <c r="G243">
        <v>1965</v>
      </c>
      <c r="H243">
        <v>22</v>
      </c>
      <c r="I243">
        <v>37.25</v>
      </c>
      <c r="J243">
        <v>2742.114</v>
      </c>
      <c r="K243">
        <v>1386</v>
      </c>
    </row>
    <row r="244" spans="1:11">
      <c r="A244">
        <v>29022</v>
      </c>
      <c r="B244" t="s">
        <v>756</v>
      </c>
      <c r="C244" t="s">
        <v>757</v>
      </c>
      <c r="D244" t="s">
        <v>690</v>
      </c>
      <c r="E244" t="s">
        <v>1289</v>
      </c>
      <c r="F244">
        <v>56</v>
      </c>
      <c r="G244">
        <v>1997</v>
      </c>
      <c r="H244">
        <v>358</v>
      </c>
      <c r="I244">
        <v>3.0630000000000002</v>
      </c>
      <c r="J244">
        <v>120.94499999999999</v>
      </c>
      <c r="K244">
        <v>0</v>
      </c>
    </row>
    <row r="245" spans="1:11">
      <c r="A245">
        <v>24321</v>
      </c>
      <c r="B245" t="s">
        <v>1206</v>
      </c>
      <c r="C245" t="s">
        <v>550</v>
      </c>
      <c r="E245" t="s">
        <v>167</v>
      </c>
      <c r="F245">
        <v>17</v>
      </c>
      <c r="G245">
        <v>1966</v>
      </c>
      <c r="H245">
        <v>189</v>
      </c>
      <c r="I245">
        <v>10.593999999999999</v>
      </c>
      <c r="J245">
        <v>559.35799999999995</v>
      </c>
      <c r="K245">
        <v>154</v>
      </c>
    </row>
    <row r="246" spans="1:11">
      <c r="A246">
        <v>10112</v>
      </c>
      <c r="B246" t="s">
        <v>758</v>
      </c>
      <c r="C246" t="s">
        <v>759</v>
      </c>
      <c r="D246" t="s">
        <v>79</v>
      </c>
      <c r="E246" t="s">
        <v>1400</v>
      </c>
      <c r="F246">
        <v>70</v>
      </c>
      <c r="G246">
        <v>1937</v>
      </c>
      <c r="H246">
        <v>636</v>
      </c>
      <c r="I246">
        <v>0</v>
      </c>
      <c r="J246">
        <v>0</v>
      </c>
      <c r="K246">
        <v>0</v>
      </c>
    </row>
    <row r="247" spans="1:11">
      <c r="A247">
        <v>26079</v>
      </c>
      <c r="B247" t="s">
        <v>760</v>
      </c>
      <c r="C247" t="s">
        <v>505</v>
      </c>
      <c r="E247" t="s">
        <v>1397</v>
      </c>
      <c r="F247">
        <v>2</v>
      </c>
      <c r="G247">
        <v>1952</v>
      </c>
      <c r="H247">
        <v>637</v>
      </c>
      <c r="I247">
        <v>0</v>
      </c>
      <c r="J247">
        <v>0</v>
      </c>
      <c r="K247">
        <v>0</v>
      </c>
    </row>
    <row r="248" spans="1:11">
      <c r="A248">
        <v>26080</v>
      </c>
      <c r="B248" t="s">
        <v>760</v>
      </c>
      <c r="C248" t="s">
        <v>506</v>
      </c>
      <c r="E248" t="s">
        <v>1397</v>
      </c>
      <c r="F248">
        <v>2</v>
      </c>
      <c r="G248">
        <v>1978</v>
      </c>
      <c r="H248">
        <v>367</v>
      </c>
      <c r="I248">
        <v>1.25</v>
      </c>
      <c r="J248">
        <v>109.19499999999999</v>
      </c>
      <c r="K248">
        <v>54</v>
      </c>
    </row>
    <row r="249" spans="1:11">
      <c r="A249">
        <v>29033</v>
      </c>
      <c r="B249" t="s">
        <v>761</v>
      </c>
      <c r="C249" t="s">
        <v>598</v>
      </c>
      <c r="D249" t="s">
        <v>690</v>
      </c>
      <c r="E249" t="s">
        <v>479</v>
      </c>
      <c r="F249">
        <v>1</v>
      </c>
      <c r="G249">
        <v>1996</v>
      </c>
      <c r="H249">
        <v>638</v>
      </c>
      <c r="I249">
        <v>0</v>
      </c>
      <c r="J249">
        <v>0</v>
      </c>
      <c r="K249">
        <v>0</v>
      </c>
    </row>
    <row r="250" spans="1:11">
      <c r="A250">
        <v>24342</v>
      </c>
      <c r="B250" t="s">
        <v>763</v>
      </c>
      <c r="C250" t="s">
        <v>522</v>
      </c>
      <c r="E250" t="s">
        <v>617</v>
      </c>
      <c r="F250">
        <v>62</v>
      </c>
      <c r="G250">
        <v>1950</v>
      </c>
      <c r="H250">
        <v>118</v>
      </c>
      <c r="I250">
        <v>19.530999999999999</v>
      </c>
      <c r="J250">
        <v>1032.567</v>
      </c>
      <c r="K250">
        <v>344</v>
      </c>
    </row>
    <row r="251" spans="1:11">
      <c r="A251">
        <v>13060</v>
      </c>
      <c r="B251" t="s">
        <v>763</v>
      </c>
      <c r="C251" t="s">
        <v>550</v>
      </c>
      <c r="E251" t="s">
        <v>471</v>
      </c>
      <c r="F251">
        <v>27</v>
      </c>
      <c r="G251">
        <v>1972</v>
      </c>
      <c r="H251">
        <v>232</v>
      </c>
      <c r="I251">
        <v>7.875</v>
      </c>
      <c r="J251">
        <v>413.14699999999999</v>
      </c>
      <c r="K251">
        <v>93</v>
      </c>
    </row>
    <row r="252" spans="1:11">
      <c r="A252">
        <v>24319</v>
      </c>
      <c r="B252" t="s">
        <v>764</v>
      </c>
      <c r="C252" t="s">
        <v>522</v>
      </c>
      <c r="E252" t="s">
        <v>169</v>
      </c>
      <c r="F252">
        <v>19</v>
      </c>
      <c r="G252">
        <v>1946</v>
      </c>
      <c r="H252">
        <v>508</v>
      </c>
      <c r="I252">
        <v>0</v>
      </c>
      <c r="J252">
        <v>21</v>
      </c>
      <c r="K252">
        <v>0</v>
      </c>
    </row>
    <row r="253" spans="1:11">
      <c r="A253">
        <v>13002</v>
      </c>
      <c r="B253" t="s">
        <v>1443</v>
      </c>
      <c r="C253" t="s">
        <v>1444</v>
      </c>
      <c r="D253" t="s">
        <v>79</v>
      </c>
      <c r="E253" t="s">
        <v>459</v>
      </c>
      <c r="F253">
        <v>54</v>
      </c>
      <c r="G253">
        <v>1941</v>
      </c>
      <c r="H253">
        <v>639</v>
      </c>
      <c r="I253">
        <v>0</v>
      </c>
      <c r="J253">
        <v>0</v>
      </c>
      <c r="K253">
        <v>0</v>
      </c>
    </row>
    <row r="254" spans="1:11">
      <c r="A254">
        <v>11028</v>
      </c>
      <c r="B254" t="s">
        <v>1207</v>
      </c>
      <c r="C254" t="s">
        <v>512</v>
      </c>
      <c r="E254" t="s">
        <v>662</v>
      </c>
      <c r="F254">
        <v>68</v>
      </c>
      <c r="G254">
        <v>1982</v>
      </c>
      <c r="H254">
        <v>354</v>
      </c>
      <c r="I254">
        <v>3.36</v>
      </c>
      <c r="J254">
        <v>131.64699999999999</v>
      </c>
      <c r="K254">
        <v>0</v>
      </c>
    </row>
    <row r="255" spans="1:11">
      <c r="A255">
        <v>26027</v>
      </c>
      <c r="B255" t="s">
        <v>1445</v>
      </c>
      <c r="C255" t="s">
        <v>580</v>
      </c>
      <c r="D255" t="s">
        <v>79</v>
      </c>
      <c r="E255" t="s">
        <v>130</v>
      </c>
      <c r="F255">
        <v>30</v>
      </c>
      <c r="G255">
        <v>1977</v>
      </c>
      <c r="H255">
        <v>640</v>
      </c>
      <c r="I255">
        <v>0</v>
      </c>
      <c r="J255">
        <v>0</v>
      </c>
      <c r="K255">
        <v>0</v>
      </c>
    </row>
    <row r="256" spans="1:11">
      <c r="A256">
        <v>28025</v>
      </c>
      <c r="B256" t="s">
        <v>765</v>
      </c>
      <c r="C256" t="s">
        <v>521</v>
      </c>
      <c r="E256" t="s">
        <v>471</v>
      </c>
      <c r="F256">
        <v>27</v>
      </c>
      <c r="G256">
        <v>1952</v>
      </c>
      <c r="H256">
        <v>641</v>
      </c>
      <c r="I256">
        <v>0</v>
      </c>
      <c r="J256">
        <v>0</v>
      </c>
      <c r="K256">
        <v>0</v>
      </c>
    </row>
    <row r="257" spans="1:11">
      <c r="A257">
        <v>96018</v>
      </c>
      <c r="B257" t="s">
        <v>765</v>
      </c>
      <c r="C257" t="s">
        <v>533</v>
      </c>
      <c r="E257" t="s">
        <v>731</v>
      </c>
      <c r="F257">
        <v>10</v>
      </c>
      <c r="G257">
        <v>1954</v>
      </c>
      <c r="H257">
        <v>642</v>
      </c>
      <c r="I257">
        <v>0</v>
      </c>
      <c r="J257">
        <v>0</v>
      </c>
      <c r="K257">
        <v>0</v>
      </c>
    </row>
    <row r="258" spans="1:11">
      <c r="A258">
        <v>96019</v>
      </c>
      <c r="B258" t="s">
        <v>766</v>
      </c>
      <c r="C258" t="s">
        <v>767</v>
      </c>
      <c r="D258" t="s">
        <v>79</v>
      </c>
      <c r="E258" t="s">
        <v>731</v>
      </c>
      <c r="F258">
        <v>10</v>
      </c>
      <c r="G258">
        <v>1955</v>
      </c>
      <c r="H258">
        <v>643</v>
      </c>
      <c r="I258">
        <v>0</v>
      </c>
      <c r="J258">
        <v>0</v>
      </c>
      <c r="K258">
        <v>0</v>
      </c>
    </row>
    <row r="259" spans="1:11">
      <c r="A259">
        <v>23140</v>
      </c>
      <c r="B259" t="s">
        <v>768</v>
      </c>
      <c r="C259" t="s">
        <v>594</v>
      </c>
      <c r="D259" t="s">
        <v>79</v>
      </c>
      <c r="E259" t="s">
        <v>185</v>
      </c>
      <c r="F259">
        <v>33</v>
      </c>
      <c r="G259">
        <v>1964</v>
      </c>
      <c r="H259">
        <v>449</v>
      </c>
      <c r="I259">
        <v>0.90600000000000003</v>
      </c>
      <c r="J259">
        <v>50.91</v>
      </c>
      <c r="K259">
        <v>0</v>
      </c>
    </row>
    <row r="260" spans="1:11">
      <c r="A260">
        <v>11032</v>
      </c>
      <c r="B260" t="s">
        <v>769</v>
      </c>
      <c r="C260" t="s">
        <v>540</v>
      </c>
      <c r="D260" t="s">
        <v>63</v>
      </c>
      <c r="E260" t="s">
        <v>484</v>
      </c>
      <c r="F260">
        <v>21</v>
      </c>
      <c r="G260">
        <v>1998</v>
      </c>
      <c r="H260">
        <v>192</v>
      </c>
      <c r="I260">
        <v>8.6259999999999994</v>
      </c>
      <c r="J260">
        <v>534.65800000000002</v>
      </c>
      <c r="K260">
        <v>162</v>
      </c>
    </row>
    <row r="261" spans="1:11">
      <c r="A261">
        <v>25046</v>
      </c>
      <c r="B261" t="s">
        <v>769</v>
      </c>
      <c r="C261" t="s">
        <v>626</v>
      </c>
      <c r="E261" t="s">
        <v>484</v>
      </c>
      <c r="F261">
        <v>21</v>
      </c>
      <c r="G261">
        <v>1977</v>
      </c>
      <c r="H261">
        <v>38</v>
      </c>
      <c r="I261">
        <v>33.25</v>
      </c>
      <c r="J261">
        <v>2206.2139999999999</v>
      </c>
      <c r="K261">
        <v>808</v>
      </c>
    </row>
    <row r="262" spans="1:11">
      <c r="A262">
        <v>96045</v>
      </c>
      <c r="B262" t="s">
        <v>769</v>
      </c>
      <c r="C262" t="s">
        <v>627</v>
      </c>
      <c r="E262" t="s">
        <v>484</v>
      </c>
      <c r="F262">
        <v>21</v>
      </c>
      <c r="G262">
        <v>1958</v>
      </c>
      <c r="H262">
        <v>34</v>
      </c>
      <c r="I262">
        <v>34.25</v>
      </c>
      <c r="J262">
        <v>2296.8470000000002</v>
      </c>
      <c r="K262">
        <v>853</v>
      </c>
    </row>
    <row r="263" spans="1:11">
      <c r="A263">
        <v>96046</v>
      </c>
      <c r="B263" t="s">
        <v>769</v>
      </c>
      <c r="C263" t="s">
        <v>770</v>
      </c>
      <c r="E263" t="s">
        <v>484</v>
      </c>
      <c r="F263">
        <v>21</v>
      </c>
      <c r="G263">
        <v>1952</v>
      </c>
      <c r="H263">
        <v>383</v>
      </c>
      <c r="I263">
        <v>2.75</v>
      </c>
      <c r="J263">
        <v>94.460999999999999</v>
      </c>
      <c r="K263">
        <v>0</v>
      </c>
    </row>
    <row r="264" spans="1:11">
      <c r="A264">
        <v>12074</v>
      </c>
      <c r="B264" t="s">
        <v>1446</v>
      </c>
      <c r="C264" t="s">
        <v>911</v>
      </c>
      <c r="D264" t="s">
        <v>79</v>
      </c>
      <c r="E264" t="s">
        <v>484</v>
      </c>
      <c r="F264">
        <v>21</v>
      </c>
      <c r="G264">
        <v>1974</v>
      </c>
      <c r="H264">
        <v>211</v>
      </c>
      <c r="I264">
        <v>6.7050000000000001</v>
      </c>
      <c r="J264">
        <v>458.14299999999997</v>
      </c>
      <c r="K264">
        <v>140</v>
      </c>
    </row>
    <row r="265" spans="1:11">
      <c r="A265">
        <v>10144</v>
      </c>
      <c r="B265" t="s">
        <v>771</v>
      </c>
      <c r="C265" t="s">
        <v>563</v>
      </c>
      <c r="E265" t="s">
        <v>1289</v>
      </c>
      <c r="F265">
        <v>56</v>
      </c>
      <c r="G265">
        <v>1944</v>
      </c>
      <c r="H265">
        <v>223</v>
      </c>
      <c r="I265">
        <v>7.1890000000000001</v>
      </c>
      <c r="J265">
        <v>434.548</v>
      </c>
      <c r="K265">
        <v>131</v>
      </c>
    </row>
    <row r="266" spans="1:11">
      <c r="A266">
        <v>11014</v>
      </c>
      <c r="B266" t="s">
        <v>1208</v>
      </c>
      <c r="C266" t="s">
        <v>1209</v>
      </c>
      <c r="D266" t="s">
        <v>79</v>
      </c>
      <c r="E266" t="s">
        <v>1289</v>
      </c>
      <c r="F266">
        <v>56</v>
      </c>
      <c r="G266">
        <v>1945</v>
      </c>
      <c r="H266">
        <v>294</v>
      </c>
      <c r="I266">
        <v>6.125</v>
      </c>
      <c r="J266">
        <v>247.066</v>
      </c>
      <c r="K266">
        <v>0</v>
      </c>
    </row>
    <row r="267" spans="1:11">
      <c r="A267">
        <v>24278</v>
      </c>
      <c r="B267" t="s">
        <v>772</v>
      </c>
      <c r="C267" t="s">
        <v>512</v>
      </c>
      <c r="E267" t="s">
        <v>133</v>
      </c>
      <c r="F267">
        <v>52</v>
      </c>
      <c r="G267">
        <v>1988</v>
      </c>
      <c r="H267">
        <v>644</v>
      </c>
      <c r="I267">
        <v>0</v>
      </c>
      <c r="J267">
        <v>0</v>
      </c>
      <c r="K267">
        <v>0</v>
      </c>
    </row>
    <row r="268" spans="1:11">
      <c r="A268">
        <v>24277</v>
      </c>
      <c r="B268" t="s">
        <v>772</v>
      </c>
      <c r="C268" t="s">
        <v>506</v>
      </c>
      <c r="E268" t="s">
        <v>133</v>
      </c>
      <c r="F268">
        <v>52</v>
      </c>
      <c r="G268">
        <v>1974</v>
      </c>
      <c r="H268">
        <v>425</v>
      </c>
      <c r="I268">
        <v>6</v>
      </c>
      <c r="J268">
        <v>68.453999999999994</v>
      </c>
      <c r="K268">
        <v>0</v>
      </c>
    </row>
    <row r="269" spans="1:11">
      <c r="A269">
        <v>25030</v>
      </c>
      <c r="B269" t="s">
        <v>772</v>
      </c>
      <c r="C269" t="s">
        <v>602</v>
      </c>
      <c r="E269" t="s">
        <v>133</v>
      </c>
      <c r="F269">
        <v>52</v>
      </c>
      <c r="G269">
        <v>1949</v>
      </c>
      <c r="H269">
        <v>500</v>
      </c>
      <c r="I269">
        <v>1</v>
      </c>
      <c r="J269">
        <v>23.908999999999999</v>
      </c>
      <c r="K269">
        <v>0</v>
      </c>
    </row>
    <row r="270" spans="1:11">
      <c r="A270">
        <v>11034</v>
      </c>
      <c r="B270" t="s">
        <v>1210</v>
      </c>
      <c r="C270" t="s">
        <v>508</v>
      </c>
      <c r="D270" t="s">
        <v>79</v>
      </c>
      <c r="E270" t="s">
        <v>133</v>
      </c>
      <c r="F270">
        <v>52</v>
      </c>
      <c r="G270">
        <v>1950</v>
      </c>
      <c r="H270">
        <v>501</v>
      </c>
      <c r="I270">
        <v>1</v>
      </c>
      <c r="J270">
        <v>23.908999999999999</v>
      </c>
      <c r="K270">
        <v>0</v>
      </c>
    </row>
    <row r="271" spans="1:11">
      <c r="A271">
        <v>22998</v>
      </c>
      <c r="B271" t="s">
        <v>773</v>
      </c>
      <c r="C271" t="s">
        <v>550</v>
      </c>
      <c r="E271" t="s">
        <v>141</v>
      </c>
      <c r="F271">
        <v>48</v>
      </c>
      <c r="G271">
        <v>1967</v>
      </c>
      <c r="H271">
        <v>431</v>
      </c>
      <c r="I271">
        <v>2.25</v>
      </c>
      <c r="J271">
        <v>66.542000000000002</v>
      </c>
      <c r="K271">
        <v>0</v>
      </c>
    </row>
    <row r="272" spans="1:11">
      <c r="A272">
        <v>25011</v>
      </c>
      <c r="B272" t="s">
        <v>774</v>
      </c>
      <c r="C272" t="s">
        <v>523</v>
      </c>
      <c r="E272" t="s">
        <v>1404</v>
      </c>
      <c r="F272">
        <v>55</v>
      </c>
      <c r="G272">
        <v>1963</v>
      </c>
      <c r="H272">
        <v>143</v>
      </c>
      <c r="I272">
        <v>11.595000000000001</v>
      </c>
      <c r="J272">
        <v>858.35500000000002</v>
      </c>
      <c r="K272">
        <v>335</v>
      </c>
    </row>
    <row r="273" spans="1:11">
      <c r="A273">
        <v>23093</v>
      </c>
      <c r="B273" t="s">
        <v>775</v>
      </c>
      <c r="C273" t="s">
        <v>602</v>
      </c>
      <c r="E273" t="s">
        <v>169</v>
      </c>
      <c r="F273">
        <v>19</v>
      </c>
      <c r="G273">
        <v>1964</v>
      </c>
      <c r="H273">
        <v>124</v>
      </c>
      <c r="I273">
        <v>17.5</v>
      </c>
      <c r="J273">
        <v>965.38</v>
      </c>
      <c r="K273">
        <v>389</v>
      </c>
    </row>
    <row r="274" spans="1:11">
      <c r="A274">
        <v>98307</v>
      </c>
      <c r="B274" t="s">
        <v>776</v>
      </c>
      <c r="C274" t="s">
        <v>777</v>
      </c>
      <c r="E274" t="s">
        <v>130</v>
      </c>
      <c r="F274">
        <v>30</v>
      </c>
      <c r="G274">
        <v>1979</v>
      </c>
      <c r="H274">
        <v>161</v>
      </c>
      <c r="I274">
        <v>19.876000000000001</v>
      </c>
      <c r="J274">
        <v>706.71699999999998</v>
      </c>
      <c r="K274">
        <v>0</v>
      </c>
    </row>
    <row r="275" spans="1:11">
      <c r="A275">
        <v>11011</v>
      </c>
      <c r="B275" t="s">
        <v>1211</v>
      </c>
      <c r="C275" t="s">
        <v>550</v>
      </c>
      <c r="E275" t="s">
        <v>167</v>
      </c>
      <c r="F275">
        <v>17</v>
      </c>
      <c r="G275">
        <v>1984</v>
      </c>
      <c r="H275">
        <v>15</v>
      </c>
      <c r="I275">
        <v>48.625</v>
      </c>
      <c r="J275">
        <v>3122.9319999999998</v>
      </c>
      <c r="K275">
        <v>1289</v>
      </c>
    </row>
    <row r="276" spans="1:11">
      <c r="A276">
        <v>27070</v>
      </c>
      <c r="B276" t="s">
        <v>778</v>
      </c>
      <c r="C276" t="s">
        <v>564</v>
      </c>
      <c r="E276" t="s">
        <v>1396</v>
      </c>
      <c r="F276">
        <v>61</v>
      </c>
      <c r="G276">
        <v>1982</v>
      </c>
      <c r="H276">
        <v>557</v>
      </c>
      <c r="I276">
        <v>0</v>
      </c>
      <c r="J276">
        <v>1</v>
      </c>
      <c r="K276">
        <v>0</v>
      </c>
    </row>
    <row r="277" spans="1:11">
      <c r="A277">
        <v>21769</v>
      </c>
      <c r="B277" t="s">
        <v>780</v>
      </c>
      <c r="C277" t="s">
        <v>509</v>
      </c>
      <c r="E277" t="s">
        <v>169</v>
      </c>
      <c r="F277">
        <v>19</v>
      </c>
      <c r="G277">
        <v>1986</v>
      </c>
      <c r="H277">
        <v>645</v>
      </c>
      <c r="I277">
        <v>0</v>
      </c>
      <c r="J277">
        <v>0</v>
      </c>
      <c r="K277">
        <v>0</v>
      </c>
    </row>
    <row r="278" spans="1:11">
      <c r="A278">
        <v>99590</v>
      </c>
      <c r="B278" t="s">
        <v>780</v>
      </c>
      <c r="C278" t="s">
        <v>672</v>
      </c>
      <c r="E278" t="s">
        <v>169</v>
      </c>
      <c r="F278">
        <v>19</v>
      </c>
      <c r="G278">
        <v>1961</v>
      </c>
      <c r="H278">
        <v>43</v>
      </c>
      <c r="I278">
        <v>29.812999999999999</v>
      </c>
      <c r="J278">
        <v>1994.443</v>
      </c>
      <c r="K278">
        <v>925</v>
      </c>
    </row>
    <row r="279" spans="1:11">
      <c r="A279">
        <v>26046</v>
      </c>
      <c r="B279" t="s">
        <v>781</v>
      </c>
      <c r="C279" t="s">
        <v>587</v>
      </c>
      <c r="E279" t="s">
        <v>468</v>
      </c>
      <c r="F279">
        <v>57</v>
      </c>
      <c r="G279">
        <v>1975</v>
      </c>
      <c r="H279">
        <v>646</v>
      </c>
      <c r="I279">
        <v>0</v>
      </c>
      <c r="J279">
        <v>0</v>
      </c>
      <c r="K279">
        <v>0</v>
      </c>
    </row>
    <row r="280" spans="1:11">
      <c r="A280">
        <v>11041</v>
      </c>
      <c r="B280" t="s">
        <v>1212</v>
      </c>
      <c r="C280" t="s">
        <v>689</v>
      </c>
      <c r="D280" t="s">
        <v>690</v>
      </c>
      <c r="E280" t="s">
        <v>479</v>
      </c>
      <c r="F280">
        <v>1</v>
      </c>
      <c r="G280">
        <v>2002</v>
      </c>
      <c r="H280">
        <v>647</v>
      </c>
      <c r="I280">
        <v>0</v>
      </c>
      <c r="J280">
        <v>0</v>
      </c>
      <c r="K280">
        <v>0</v>
      </c>
    </row>
    <row r="281" spans="1:11">
      <c r="A281">
        <v>29034</v>
      </c>
      <c r="B281" t="s">
        <v>783</v>
      </c>
      <c r="C281" t="s">
        <v>523</v>
      </c>
      <c r="D281" t="s">
        <v>63</v>
      </c>
      <c r="E281" t="s">
        <v>479</v>
      </c>
      <c r="F281">
        <v>1</v>
      </c>
      <c r="G281">
        <v>1998</v>
      </c>
      <c r="H281">
        <v>648</v>
      </c>
      <c r="I281">
        <v>0</v>
      </c>
      <c r="J281">
        <v>0</v>
      </c>
      <c r="K281">
        <v>0</v>
      </c>
    </row>
    <row r="282" spans="1:11">
      <c r="A282">
        <v>12066</v>
      </c>
      <c r="B282" t="s">
        <v>1447</v>
      </c>
      <c r="C282" t="s">
        <v>884</v>
      </c>
      <c r="E282" t="s">
        <v>1411</v>
      </c>
      <c r="F282">
        <v>74</v>
      </c>
      <c r="G282">
        <v>1981</v>
      </c>
      <c r="H282">
        <v>537</v>
      </c>
      <c r="I282">
        <v>1</v>
      </c>
      <c r="J282">
        <v>8.9090000000000007</v>
      </c>
      <c r="K282">
        <v>0</v>
      </c>
    </row>
    <row r="283" spans="1:11">
      <c r="A283">
        <v>12040</v>
      </c>
      <c r="B283" t="s">
        <v>1448</v>
      </c>
      <c r="C283" t="s">
        <v>550</v>
      </c>
      <c r="E283" t="s">
        <v>1407</v>
      </c>
      <c r="F283">
        <v>73</v>
      </c>
      <c r="G283">
        <v>1945</v>
      </c>
      <c r="H283">
        <v>649</v>
      </c>
      <c r="I283">
        <v>0</v>
      </c>
      <c r="J283">
        <v>0</v>
      </c>
      <c r="K283">
        <v>0</v>
      </c>
    </row>
    <row r="284" spans="1:11">
      <c r="A284">
        <v>27003</v>
      </c>
      <c r="B284" t="s">
        <v>784</v>
      </c>
      <c r="C284" t="s">
        <v>523</v>
      </c>
      <c r="E284" t="s">
        <v>527</v>
      </c>
      <c r="F284">
        <v>59</v>
      </c>
      <c r="G284">
        <v>1987</v>
      </c>
      <c r="H284">
        <v>650</v>
      </c>
      <c r="I284">
        <v>0</v>
      </c>
      <c r="J284">
        <v>0</v>
      </c>
      <c r="K284">
        <v>0</v>
      </c>
    </row>
    <row r="285" spans="1:11">
      <c r="A285">
        <v>11060</v>
      </c>
      <c r="B285" t="s">
        <v>1213</v>
      </c>
      <c r="C285" t="s">
        <v>727</v>
      </c>
      <c r="E285" t="s">
        <v>471</v>
      </c>
      <c r="F285">
        <v>27</v>
      </c>
      <c r="G285">
        <v>1967</v>
      </c>
      <c r="H285">
        <v>503</v>
      </c>
      <c r="I285">
        <v>0</v>
      </c>
      <c r="J285">
        <v>22</v>
      </c>
      <c r="K285">
        <v>0</v>
      </c>
    </row>
    <row r="286" spans="1:11">
      <c r="A286">
        <v>21747</v>
      </c>
      <c r="B286" t="s">
        <v>785</v>
      </c>
      <c r="C286" t="s">
        <v>594</v>
      </c>
      <c r="D286" t="s">
        <v>79</v>
      </c>
      <c r="E286" t="s">
        <v>1412</v>
      </c>
      <c r="F286">
        <v>24</v>
      </c>
      <c r="G286">
        <v>1976</v>
      </c>
      <c r="H286">
        <v>651</v>
      </c>
      <c r="I286">
        <v>0</v>
      </c>
      <c r="J286">
        <v>0</v>
      </c>
      <c r="K286">
        <v>0</v>
      </c>
    </row>
    <row r="287" spans="1:11">
      <c r="A287">
        <v>25087</v>
      </c>
      <c r="B287" t="s">
        <v>785</v>
      </c>
      <c r="C287" t="s">
        <v>637</v>
      </c>
      <c r="D287" t="s">
        <v>79</v>
      </c>
      <c r="E287" t="s">
        <v>471</v>
      </c>
      <c r="F287">
        <v>27</v>
      </c>
      <c r="G287">
        <v>1970</v>
      </c>
      <c r="H287">
        <v>108</v>
      </c>
      <c r="I287">
        <v>22.094000000000001</v>
      </c>
      <c r="J287">
        <v>1141.2719999999999</v>
      </c>
      <c r="K287">
        <v>240</v>
      </c>
    </row>
    <row r="288" spans="1:11">
      <c r="A288">
        <v>13029</v>
      </c>
      <c r="B288" t="s">
        <v>1449</v>
      </c>
      <c r="C288" t="s">
        <v>505</v>
      </c>
      <c r="E288" t="s">
        <v>1402</v>
      </c>
      <c r="F288">
        <v>76</v>
      </c>
      <c r="G288">
        <v>1961</v>
      </c>
      <c r="H288">
        <v>433</v>
      </c>
      <c r="I288">
        <v>1.75</v>
      </c>
      <c r="J288">
        <v>65.775999999999996</v>
      </c>
      <c r="K288">
        <v>0</v>
      </c>
    </row>
    <row r="289" spans="1:11">
      <c r="A289">
        <v>11038</v>
      </c>
      <c r="B289" t="s">
        <v>1214</v>
      </c>
      <c r="C289" t="s">
        <v>835</v>
      </c>
      <c r="E289" t="s">
        <v>479</v>
      </c>
      <c r="F289">
        <v>1</v>
      </c>
      <c r="G289">
        <v>1979</v>
      </c>
      <c r="H289">
        <v>105</v>
      </c>
      <c r="I289">
        <v>22.501000000000001</v>
      </c>
      <c r="J289">
        <v>1153.431</v>
      </c>
      <c r="K289">
        <v>332</v>
      </c>
    </row>
    <row r="290" spans="1:11">
      <c r="A290">
        <v>28007</v>
      </c>
      <c r="B290" t="s">
        <v>786</v>
      </c>
      <c r="C290" t="s">
        <v>570</v>
      </c>
      <c r="E290" t="s">
        <v>139</v>
      </c>
      <c r="F290">
        <v>14</v>
      </c>
      <c r="G290">
        <v>1993</v>
      </c>
      <c r="H290">
        <v>5</v>
      </c>
      <c r="I290">
        <v>46.375</v>
      </c>
      <c r="J290">
        <v>3366.596</v>
      </c>
      <c r="K290">
        <v>1338</v>
      </c>
    </row>
    <row r="291" spans="1:11">
      <c r="A291">
        <v>21910</v>
      </c>
      <c r="B291" t="s">
        <v>787</v>
      </c>
      <c r="C291" t="s">
        <v>602</v>
      </c>
      <c r="E291" t="s">
        <v>195</v>
      </c>
      <c r="F291">
        <v>39</v>
      </c>
      <c r="G291">
        <v>1954</v>
      </c>
      <c r="H291">
        <v>652</v>
      </c>
      <c r="I291">
        <v>0</v>
      </c>
      <c r="J291">
        <v>0</v>
      </c>
      <c r="K291">
        <v>0</v>
      </c>
    </row>
    <row r="292" spans="1:11">
      <c r="A292">
        <v>21911</v>
      </c>
      <c r="B292" t="s">
        <v>788</v>
      </c>
      <c r="C292" t="s">
        <v>637</v>
      </c>
      <c r="D292" t="s">
        <v>79</v>
      </c>
      <c r="E292" t="s">
        <v>195</v>
      </c>
      <c r="F292">
        <v>39</v>
      </c>
      <c r="G292">
        <v>1955</v>
      </c>
      <c r="H292">
        <v>653</v>
      </c>
      <c r="I292">
        <v>0</v>
      </c>
      <c r="J292">
        <v>0</v>
      </c>
      <c r="K292">
        <v>0</v>
      </c>
    </row>
    <row r="293" spans="1:11">
      <c r="A293">
        <v>96115</v>
      </c>
      <c r="B293" t="s">
        <v>789</v>
      </c>
      <c r="C293" t="s">
        <v>563</v>
      </c>
      <c r="E293" t="s">
        <v>463</v>
      </c>
      <c r="F293">
        <v>7</v>
      </c>
      <c r="G293">
        <v>1969</v>
      </c>
      <c r="H293">
        <v>462</v>
      </c>
      <c r="I293">
        <v>1.3280000000000001</v>
      </c>
      <c r="J293">
        <v>42.267000000000003</v>
      </c>
      <c r="K293">
        <v>0</v>
      </c>
    </row>
    <row r="294" spans="1:11">
      <c r="A294">
        <v>13020</v>
      </c>
      <c r="B294" t="s">
        <v>1215</v>
      </c>
      <c r="C294" t="s">
        <v>857</v>
      </c>
      <c r="D294" t="s">
        <v>79</v>
      </c>
      <c r="E294" t="s">
        <v>1304</v>
      </c>
      <c r="F294">
        <v>75</v>
      </c>
      <c r="G294">
        <v>1961</v>
      </c>
      <c r="H294">
        <v>654</v>
      </c>
      <c r="I294">
        <v>0</v>
      </c>
      <c r="J294">
        <v>0</v>
      </c>
      <c r="K294">
        <v>0</v>
      </c>
    </row>
    <row r="295" spans="1:11">
      <c r="A295">
        <v>10139</v>
      </c>
      <c r="B295" t="s">
        <v>790</v>
      </c>
      <c r="C295" t="s">
        <v>540</v>
      </c>
      <c r="E295" t="s">
        <v>139</v>
      </c>
      <c r="F295">
        <v>14</v>
      </c>
      <c r="G295">
        <v>1946</v>
      </c>
      <c r="H295">
        <v>95</v>
      </c>
      <c r="I295">
        <v>20.158000000000001</v>
      </c>
      <c r="J295">
        <v>1232.672</v>
      </c>
      <c r="K295">
        <v>430</v>
      </c>
    </row>
    <row r="296" spans="1:11">
      <c r="A296">
        <v>12047</v>
      </c>
      <c r="B296" t="s">
        <v>1450</v>
      </c>
      <c r="C296" t="s">
        <v>1451</v>
      </c>
      <c r="D296" t="s">
        <v>79</v>
      </c>
      <c r="E296" t="s">
        <v>139</v>
      </c>
      <c r="F296">
        <v>14</v>
      </c>
      <c r="G296">
        <v>1947</v>
      </c>
      <c r="H296">
        <v>83</v>
      </c>
      <c r="I296">
        <v>20.908000000000001</v>
      </c>
      <c r="J296">
        <v>1307.453</v>
      </c>
      <c r="K296">
        <v>502</v>
      </c>
    </row>
    <row r="297" spans="1:11">
      <c r="A297">
        <v>27039</v>
      </c>
      <c r="B297" t="s">
        <v>791</v>
      </c>
      <c r="C297" t="s">
        <v>723</v>
      </c>
      <c r="E297" t="s">
        <v>169</v>
      </c>
      <c r="F297">
        <v>19</v>
      </c>
      <c r="G297">
        <v>1966</v>
      </c>
      <c r="H297">
        <v>11</v>
      </c>
      <c r="I297">
        <v>43.5</v>
      </c>
      <c r="J297">
        <v>3264.3939999999998</v>
      </c>
      <c r="K297">
        <v>1470</v>
      </c>
    </row>
    <row r="298" spans="1:11">
      <c r="A298">
        <v>27040</v>
      </c>
      <c r="B298" t="s">
        <v>792</v>
      </c>
      <c r="C298" t="s">
        <v>594</v>
      </c>
      <c r="D298" t="s">
        <v>79</v>
      </c>
      <c r="E298" t="s">
        <v>459</v>
      </c>
      <c r="F298">
        <v>54</v>
      </c>
      <c r="G298">
        <v>1975</v>
      </c>
      <c r="H298">
        <v>261</v>
      </c>
      <c r="I298">
        <v>5.125</v>
      </c>
      <c r="J298">
        <v>324.12200000000001</v>
      </c>
      <c r="K298">
        <v>152</v>
      </c>
    </row>
    <row r="299" spans="1:11">
      <c r="A299">
        <v>10080</v>
      </c>
      <c r="B299" t="s">
        <v>793</v>
      </c>
      <c r="C299" t="s">
        <v>794</v>
      </c>
      <c r="E299" t="s">
        <v>1163</v>
      </c>
      <c r="F299">
        <v>69</v>
      </c>
      <c r="G299">
        <v>1960</v>
      </c>
      <c r="H299">
        <v>309</v>
      </c>
      <c r="I299">
        <v>1.25</v>
      </c>
      <c r="J299">
        <v>199.42599999999999</v>
      </c>
      <c r="K299">
        <v>142</v>
      </c>
    </row>
    <row r="300" spans="1:11">
      <c r="A300">
        <v>28034</v>
      </c>
      <c r="B300" t="s">
        <v>795</v>
      </c>
      <c r="C300" t="s">
        <v>796</v>
      </c>
      <c r="D300" t="s">
        <v>79</v>
      </c>
      <c r="E300" t="s">
        <v>604</v>
      </c>
      <c r="F300">
        <v>45</v>
      </c>
      <c r="G300">
        <v>1961</v>
      </c>
      <c r="H300">
        <v>558</v>
      </c>
      <c r="I300">
        <v>0</v>
      </c>
      <c r="J300">
        <v>1</v>
      </c>
      <c r="K300">
        <v>0</v>
      </c>
    </row>
    <row r="301" spans="1:11">
      <c r="A301">
        <v>26059</v>
      </c>
      <c r="B301" t="s">
        <v>797</v>
      </c>
      <c r="C301" t="s">
        <v>521</v>
      </c>
      <c r="E301" t="s">
        <v>471</v>
      </c>
      <c r="F301">
        <v>27</v>
      </c>
      <c r="G301">
        <v>1963</v>
      </c>
      <c r="H301">
        <v>366</v>
      </c>
      <c r="I301">
        <v>2.75</v>
      </c>
      <c r="J301">
        <v>111.229</v>
      </c>
      <c r="K301">
        <v>0</v>
      </c>
    </row>
    <row r="302" spans="1:11">
      <c r="A302">
        <v>25078</v>
      </c>
      <c r="B302" t="s">
        <v>1578</v>
      </c>
      <c r="C302" t="s">
        <v>506</v>
      </c>
      <c r="E302" t="s">
        <v>468</v>
      </c>
      <c r="F302">
        <v>57</v>
      </c>
      <c r="G302">
        <v>1984</v>
      </c>
      <c r="H302">
        <v>655</v>
      </c>
      <c r="I302">
        <v>0</v>
      </c>
      <c r="J302">
        <v>0</v>
      </c>
      <c r="K302">
        <v>0</v>
      </c>
    </row>
    <row r="303" spans="1:11">
      <c r="A303">
        <v>25045</v>
      </c>
      <c r="B303" t="s">
        <v>798</v>
      </c>
      <c r="C303" t="s">
        <v>506</v>
      </c>
      <c r="E303" t="s">
        <v>484</v>
      </c>
      <c r="F303">
        <v>21</v>
      </c>
      <c r="G303">
        <v>1967</v>
      </c>
      <c r="H303">
        <v>135</v>
      </c>
      <c r="I303">
        <v>15.438000000000001</v>
      </c>
      <c r="J303">
        <v>891.41</v>
      </c>
      <c r="K303">
        <v>281</v>
      </c>
    </row>
    <row r="304" spans="1:11">
      <c r="A304">
        <v>10038</v>
      </c>
      <c r="B304" t="s">
        <v>799</v>
      </c>
      <c r="C304" t="s">
        <v>528</v>
      </c>
      <c r="E304" t="s">
        <v>662</v>
      </c>
      <c r="F304">
        <v>68</v>
      </c>
      <c r="G304">
        <v>1976</v>
      </c>
      <c r="H304">
        <v>109</v>
      </c>
      <c r="I304">
        <v>17.609000000000002</v>
      </c>
      <c r="J304">
        <v>1139.1179999999999</v>
      </c>
      <c r="K304">
        <v>361</v>
      </c>
    </row>
    <row r="305" spans="1:11">
      <c r="A305">
        <v>23029</v>
      </c>
      <c r="B305" t="s">
        <v>800</v>
      </c>
      <c r="C305" t="s">
        <v>645</v>
      </c>
      <c r="E305" t="s">
        <v>139</v>
      </c>
      <c r="F305">
        <v>14</v>
      </c>
      <c r="G305">
        <v>1967</v>
      </c>
      <c r="H305">
        <v>217</v>
      </c>
      <c r="I305">
        <v>8.0009999999999994</v>
      </c>
      <c r="J305">
        <v>447.50099999999998</v>
      </c>
      <c r="K305">
        <v>58</v>
      </c>
    </row>
    <row r="306" spans="1:11">
      <c r="A306">
        <v>21743</v>
      </c>
      <c r="B306" t="s">
        <v>801</v>
      </c>
      <c r="C306" t="s">
        <v>802</v>
      </c>
      <c r="E306" t="s">
        <v>1417</v>
      </c>
      <c r="F306">
        <v>42</v>
      </c>
      <c r="G306">
        <v>1951</v>
      </c>
      <c r="H306">
        <v>318</v>
      </c>
      <c r="I306">
        <v>5.5</v>
      </c>
      <c r="J306">
        <v>183.387</v>
      </c>
      <c r="K306">
        <v>0</v>
      </c>
    </row>
    <row r="307" spans="1:11">
      <c r="A307">
        <v>99512</v>
      </c>
      <c r="B307" t="s">
        <v>801</v>
      </c>
      <c r="C307" t="s">
        <v>506</v>
      </c>
      <c r="E307" t="s">
        <v>459</v>
      </c>
      <c r="F307">
        <v>54</v>
      </c>
      <c r="G307">
        <v>1963</v>
      </c>
      <c r="H307">
        <v>156</v>
      </c>
      <c r="I307">
        <v>11.438000000000001</v>
      </c>
      <c r="J307">
        <v>750.30499999999995</v>
      </c>
      <c r="K307">
        <v>224</v>
      </c>
    </row>
    <row r="308" spans="1:11">
      <c r="A308">
        <v>23078</v>
      </c>
      <c r="B308" t="s">
        <v>803</v>
      </c>
      <c r="C308" t="s">
        <v>804</v>
      </c>
      <c r="D308" t="s">
        <v>79</v>
      </c>
      <c r="E308" t="s">
        <v>1417</v>
      </c>
      <c r="F308">
        <v>42</v>
      </c>
      <c r="G308">
        <v>1953</v>
      </c>
      <c r="H308">
        <v>396</v>
      </c>
      <c r="I308">
        <v>2</v>
      </c>
      <c r="J308">
        <v>80.286000000000001</v>
      </c>
      <c r="K308">
        <v>0</v>
      </c>
    </row>
    <row r="309" spans="1:11">
      <c r="A309">
        <v>21759</v>
      </c>
      <c r="B309" t="s">
        <v>805</v>
      </c>
      <c r="C309" t="s">
        <v>631</v>
      </c>
      <c r="E309" t="s">
        <v>520</v>
      </c>
      <c r="F309">
        <v>29</v>
      </c>
      <c r="G309">
        <v>1963</v>
      </c>
      <c r="H309">
        <v>251</v>
      </c>
      <c r="I309">
        <v>5.875</v>
      </c>
      <c r="J309">
        <v>360.358</v>
      </c>
      <c r="K309">
        <v>112</v>
      </c>
    </row>
    <row r="310" spans="1:11">
      <c r="A310">
        <v>24341</v>
      </c>
      <c r="B310" t="s">
        <v>1216</v>
      </c>
      <c r="C310" t="s">
        <v>629</v>
      </c>
      <c r="D310" t="s">
        <v>79</v>
      </c>
      <c r="E310" t="s">
        <v>456</v>
      </c>
      <c r="F310">
        <v>20</v>
      </c>
      <c r="G310">
        <v>1979</v>
      </c>
      <c r="H310">
        <v>456</v>
      </c>
      <c r="I310">
        <v>3</v>
      </c>
      <c r="J310">
        <v>46.704999999999998</v>
      </c>
      <c r="K310">
        <v>0</v>
      </c>
    </row>
    <row r="311" spans="1:11">
      <c r="A311">
        <v>10154</v>
      </c>
      <c r="B311" t="s">
        <v>806</v>
      </c>
      <c r="C311" t="s">
        <v>612</v>
      </c>
      <c r="D311" t="s">
        <v>79</v>
      </c>
      <c r="E311" t="s">
        <v>1404</v>
      </c>
      <c r="F311">
        <v>55</v>
      </c>
      <c r="G311">
        <v>1973</v>
      </c>
      <c r="H311">
        <v>233</v>
      </c>
      <c r="I311">
        <v>9.25</v>
      </c>
      <c r="J311">
        <v>407</v>
      </c>
      <c r="K311">
        <v>100</v>
      </c>
    </row>
    <row r="312" spans="1:11">
      <c r="A312">
        <v>10062</v>
      </c>
      <c r="B312" t="s">
        <v>807</v>
      </c>
      <c r="C312" t="s">
        <v>570</v>
      </c>
      <c r="E312" t="s">
        <v>1404</v>
      </c>
      <c r="F312">
        <v>55</v>
      </c>
      <c r="G312">
        <v>1973</v>
      </c>
      <c r="H312">
        <v>176</v>
      </c>
      <c r="I312">
        <v>11.25</v>
      </c>
      <c r="J312">
        <v>614.26599999999996</v>
      </c>
      <c r="K312">
        <v>211</v>
      </c>
    </row>
    <row r="313" spans="1:11">
      <c r="A313">
        <v>13012</v>
      </c>
      <c r="B313" t="s">
        <v>1452</v>
      </c>
      <c r="C313" t="s">
        <v>615</v>
      </c>
      <c r="E313" t="s">
        <v>1304</v>
      </c>
      <c r="F313">
        <v>75</v>
      </c>
      <c r="G313">
        <v>1971</v>
      </c>
      <c r="H313">
        <v>222</v>
      </c>
      <c r="I313">
        <v>8.3130000000000006</v>
      </c>
      <c r="J313">
        <v>435.81799999999998</v>
      </c>
      <c r="K313">
        <v>119</v>
      </c>
    </row>
    <row r="314" spans="1:11">
      <c r="A314">
        <v>13013</v>
      </c>
      <c r="B314" t="s">
        <v>1452</v>
      </c>
      <c r="C314" t="s">
        <v>1000</v>
      </c>
      <c r="D314" t="s">
        <v>63</v>
      </c>
      <c r="E314" t="s">
        <v>1304</v>
      </c>
      <c r="F314">
        <v>75</v>
      </c>
      <c r="G314">
        <v>2003</v>
      </c>
      <c r="H314">
        <v>411</v>
      </c>
      <c r="I314">
        <v>1.3440000000000001</v>
      </c>
      <c r="J314">
        <v>74.266000000000005</v>
      </c>
      <c r="K314">
        <v>15</v>
      </c>
    </row>
    <row r="315" spans="1:11">
      <c r="A315">
        <v>12016</v>
      </c>
      <c r="B315" t="s">
        <v>1453</v>
      </c>
      <c r="C315" t="s">
        <v>1118</v>
      </c>
      <c r="D315" t="s">
        <v>690</v>
      </c>
      <c r="E315" t="s">
        <v>185</v>
      </c>
      <c r="F315">
        <v>33</v>
      </c>
      <c r="G315">
        <v>1998</v>
      </c>
      <c r="H315">
        <v>162</v>
      </c>
      <c r="I315">
        <v>8.7509999999999994</v>
      </c>
      <c r="J315">
        <v>697.53700000000003</v>
      </c>
      <c r="K315">
        <v>259</v>
      </c>
    </row>
    <row r="316" spans="1:11">
      <c r="A316">
        <v>12015</v>
      </c>
      <c r="B316" t="s">
        <v>1454</v>
      </c>
      <c r="C316" t="s">
        <v>550</v>
      </c>
      <c r="D316" t="s">
        <v>63</v>
      </c>
      <c r="E316" t="s">
        <v>185</v>
      </c>
      <c r="F316">
        <v>33</v>
      </c>
      <c r="G316">
        <v>1997</v>
      </c>
      <c r="H316">
        <v>215</v>
      </c>
      <c r="I316">
        <v>7.5</v>
      </c>
      <c r="J316">
        <v>449.84800000000001</v>
      </c>
      <c r="K316">
        <v>86</v>
      </c>
    </row>
    <row r="317" spans="1:11">
      <c r="A317">
        <v>25020</v>
      </c>
      <c r="B317" t="s">
        <v>808</v>
      </c>
      <c r="C317" t="s">
        <v>506</v>
      </c>
      <c r="E317" t="s">
        <v>520</v>
      </c>
      <c r="F317">
        <v>29</v>
      </c>
      <c r="G317">
        <v>1991</v>
      </c>
      <c r="H317">
        <v>341</v>
      </c>
      <c r="I317">
        <v>3</v>
      </c>
      <c r="J317">
        <v>144.68</v>
      </c>
      <c r="K317">
        <v>15</v>
      </c>
    </row>
    <row r="318" spans="1:11">
      <c r="A318">
        <v>24235</v>
      </c>
      <c r="B318" t="s">
        <v>809</v>
      </c>
      <c r="C318" t="s">
        <v>535</v>
      </c>
      <c r="D318" t="s">
        <v>79</v>
      </c>
      <c r="E318" t="s">
        <v>1438</v>
      </c>
      <c r="F318">
        <v>15</v>
      </c>
      <c r="G318">
        <v>1995</v>
      </c>
      <c r="H318">
        <v>296</v>
      </c>
      <c r="I318">
        <v>6.25</v>
      </c>
      <c r="J318">
        <v>246.053</v>
      </c>
      <c r="K318">
        <v>0</v>
      </c>
    </row>
    <row r="319" spans="1:11">
      <c r="A319">
        <v>98312</v>
      </c>
      <c r="B319" t="s">
        <v>809</v>
      </c>
      <c r="C319" t="s">
        <v>810</v>
      </c>
      <c r="D319" t="s">
        <v>79</v>
      </c>
      <c r="E319" t="s">
        <v>1438</v>
      </c>
      <c r="F319">
        <v>15</v>
      </c>
      <c r="G319">
        <v>1967</v>
      </c>
      <c r="H319">
        <v>291</v>
      </c>
      <c r="I319">
        <v>6.8129999999999997</v>
      </c>
      <c r="J319">
        <v>251.05099999999999</v>
      </c>
      <c r="K319">
        <v>0</v>
      </c>
    </row>
    <row r="320" spans="1:11">
      <c r="A320">
        <v>98488</v>
      </c>
      <c r="B320" t="s">
        <v>811</v>
      </c>
      <c r="C320" t="s">
        <v>812</v>
      </c>
      <c r="E320" t="s">
        <v>1438</v>
      </c>
      <c r="F320">
        <v>15</v>
      </c>
      <c r="G320">
        <v>1988</v>
      </c>
      <c r="H320">
        <v>656</v>
      </c>
      <c r="I320">
        <v>0</v>
      </c>
      <c r="J320">
        <v>0</v>
      </c>
      <c r="K320">
        <v>0</v>
      </c>
    </row>
    <row r="321" spans="1:11">
      <c r="A321">
        <v>98311</v>
      </c>
      <c r="B321" t="s">
        <v>811</v>
      </c>
      <c r="C321" t="s">
        <v>506</v>
      </c>
      <c r="E321" t="s">
        <v>1438</v>
      </c>
      <c r="F321">
        <v>15</v>
      </c>
      <c r="G321">
        <v>1965</v>
      </c>
      <c r="H321">
        <v>330</v>
      </c>
      <c r="I321">
        <v>4.5629999999999997</v>
      </c>
      <c r="J321">
        <v>162.76499999999999</v>
      </c>
      <c r="K321">
        <v>0</v>
      </c>
    </row>
    <row r="322" spans="1:11">
      <c r="A322">
        <v>27025</v>
      </c>
      <c r="B322" t="s">
        <v>813</v>
      </c>
      <c r="C322" t="s">
        <v>502</v>
      </c>
      <c r="E322" t="s">
        <v>1394</v>
      </c>
      <c r="F322">
        <v>44</v>
      </c>
      <c r="G322">
        <v>1985</v>
      </c>
      <c r="H322">
        <v>67</v>
      </c>
      <c r="I322">
        <v>21.5</v>
      </c>
      <c r="J322">
        <v>1566.2070000000001</v>
      </c>
      <c r="K322">
        <v>687</v>
      </c>
    </row>
    <row r="323" spans="1:11">
      <c r="A323">
        <v>25033</v>
      </c>
      <c r="B323" t="s">
        <v>813</v>
      </c>
      <c r="C323" t="s">
        <v>631</v>
      </c>
      <c r="E323" t="s">
        <v>1394</v>
      </c>
      <c r="F323">
        <v>44</v>
      </c>
      <c r="G323">
        <v>1963</v>
      </c>
      <c r="H323">
        <v>226</v>
      </c>
      <c r="I323">
        <v>3.875</v>
      </c>
      <c r="J323">
        <v>429.78500000000003</v>
      </c>
      <c r="K323">
        <v>236</v>
      </c>
    </row>
    <row r="324" spans="1:11">
      <c r="A324">
        <v>26075</v>
      </c>
      <c r="B324" t="s">
        <v>814</v>
      </c>
      <c r="C324" t="s">
        <v>502</v>
      </c>
      <c r="E324" t="s">
        <v>1412</v>
      </c>
      <c r="F324">
        <v>24</v>
      </c>
      <c r="G324">
        <v>1985</v>
      </c>
      <c r="H324">
        <v>2</v>
      </c>
      <c r="I324">
        <v>50.5</v>
      </c>
      <c r="J324">
        <v>3713.4169999999999</v>
      </c>
      <c r="K324">
        <v>1635</v>
      </c>
    </row>
    <row r="325" spans="1:11">
      <c r="A325">
        <v>97291</v>
      </c>
      <c r="B325" t="s">
        <v>815</v>
      </c>
      <c r="C325" t="s">
        <v>550</v>
      </c>
      <c r="E325" t="s">
        <v>125</v>
      </c>
      <c r="F325">
        <v>6</v>
      </c>
      <c r="G325">
        <v>1971</v>
      </c>
      <c r="H325">
        <v>657</v>
      </c>
      <c r="I325">
        <v>0</v>
      </c>
      <c r="J325">
        <v>0</v>
      </c>
      <c r="K325">
        <v>0</v>
      </c>
    </row>
    <row r="326" spans="1:11">
      <c r="A326">
        <v>26006</v>
      </c>
      <c r="B326" t="s">
        <v>816</v>
      </c>
      <c r="C326" t="s">
        <v>817</v>
      </c>
      <c r="D326" t="s">
        <v>79</v>
      </c>
      <c r="E326" t="s">
        <v>463</v>
      </c>
      <c r="F326">
        <v>7</v>
      </c>
      <c r="G326">
        <v>1977</v>
      </c>
      <c r="H326">
        <v>658</v>
      </c>
      <c r="I326">
        <v>0</v>
      </c>
      <c r="J326">
        <v>0</v>
      </c>
      <c r="K326">
        <v>0</v>
      </c>
    </row>
    <row r="327" spans="1:11">
      <c r="A327">
        <v>22991</v>
      </c>
      <c r="B327" t="s">
        <v>818</v>
      </c>
      <c r="C327" t="s">
        <v>819</v>
      </c>
      <c r="E327" t="s">
        <v>195</v>
      </c>
      <c r="F327">
        <v>39</v>
      </c>
      <c r="G327">
        <v>1991</v>
      </c>
      <c r="H327">
        <v>8</v>
      </c>
      <c r="I327">
        <v>39.625</v>
      </c>
      <c r="J327">
        <v>3315.703</v>
      </c>
      <c r="K327">
        <v>1523</v>
      </c>
    </row>
    <row r="328" spans="1:11">
      <c r="A328">
        <v>21912</v>
      </c>
      <c r="B328" t="s">
        <v>818</v>
      </c>
      <c r="C328" t="s">
        <v>820</v>
      </c>
      <c r="E328" t="s">
        <v>195</v>
      </c>
      <c r="F328">
        <v>39</v>
      </c>
      <c r="G328">
        <v>1956</v>
      </c>
      <c r="H328">
        <v>4</v>
      </c>
      <c r="I328">
        <v>42.625</v>
      </c>
      <c r="J328">
        <v>3532.3760000000002</v>
      </c>
      <c r="K328">
        <v>1621</v>
      </c>
    </row>
    <row r="329" spans="1:11">
      <c r="A329">
        <v>21913</v>
      </c>
      <c r="B329" t="s">
        <v>821</v>
      </c>
      <c r="C329" t="s">
        <v>594</v>
      </c>
      <c r="D329" t="s">
        <v>79</v>
      </c>
      <c r="E329" t="s">
        <v>195</v>
      </c>
      <c r="F329">
        <v>39</v>
      </c>
      <c r="G329">
        <v>1957</v>
      </c>
      <c r="H329">
        <v>241</v>
      </c>
      <c r="I329">
        <v>4.5</v>
      </c>
      <c r="J329">
        <v>390.64</v>
      </c>
      <c r="K329">
        <v>194</v>
      </c>
    </row>
    <row r="330" spans="1:11">
      <c r="A330">
        <v>13030</v>
      </c>
      <c r="B330" t="s">
        <v>1455</v>
      </c>
      <c r="C330" t="s">
        <v>1456</v>
      </c>
      <c r="D330" t="s">
        <v>79</v>
      </c>
      <c r="E330" t="s">
        <v>1402</v>
      </c>
      <c r="F330">
        <v>76</v>
      </c>
      <c r="G330">
        <v>1989</v>
      </c>
      <c r="H330">
        <v>659</v>
      </c>
      <c r="I330">
        <v>0</v>
      </c>
      <c r="J330">
        <v>0</v>
      </c>
      <c r="K330">
        <v>0</v>
      </c>
    </row>
    <row r="331" spans="1:11">
      <c r="A331">
        <v>10114</v>
      </c>
      <c r="B331" t="s">
        <v>823</v>
      </c>
      <c r="C331" t="s">
        <v>606</v>
      </c>
      <c r="D331" t="s">
        <v>79</v>
      </c>
      <c r="E331" t="s">
        <v>1400</v>
      </c>
      <c r="F331">
        <v>70</v>
      </c>
      <c r="G331">
        <v>1931</v>
      </c>
      <c r="H331">
        <v>660</v>
      </c>
      <c r="I331">
        <v>0</v>
      </c>
      <c r="J331">
        <v>0</v>
      </c>
      <c r="K331">
        <v>0</v>
      </c>
    </row>
    <row r="332" spans="1:11">
      <c r="A332">
        <v>21798</v>
      </c>
      <c r="B332" t="s">
        <v>824</v>
      </c>
      <c r="C332" t="s">
        <v>514</v>
      </c>
      <c r="E332" t="s">
        <v>130</v>
      </c>
      <c r="F332">
        <v>30</v>
      </c>
      <c r="G332">
        <v>1979</v>
      </c>
      <c r="H332">
        <v>661</v>
      </c>
      <c r="I332">
        <v>0</v>
      </c>
      <c r="J332">
        <v>0</v>
      </c>
      <c r="K332">
        <v>0</v>
      </c>
    </row>
    <row r="333" spans="1:11">
      <c r="A333">
        <v>20711</v>
      </c>
      <c r="B333" t="s">
        <v>825</v>
      </c>
      <c r="C333" t="s">
        <v>826</v>
      </c>
      <c r="E333" t="s">
        <v>456</v>
      </c>
      <c r="F333">
        <v>20</v>
      </c>
      <c r="G333">
        <v>1977</v>
      </c>
      <c r="H333">
        <v>662</v>
      </c>
      <c r="I333">
        <v>0</v>
      </c>
      <c r="J333">
        <v>0</v>
      </c>
      <c r="K333">
        <v>0</v>
      </c>
    </row>
    <row r="334" spans="1:11">
      <c r="A334">
        <v>12031</v>
      </c>
      <c r="B334" t="s">
        <v>1457</v>
      </c>
      <c r="C334" t="s">
        <v>1458</v>
      </c>
      <c r="D334" t="s">
        <v>79</v>
      </c>
      <c r="E334" t="s">
        <v>1407</v>
      </c>
      <c r="F334">
        <v>73</v>
      </c>
      <c r="G334">
        <v>1940</v>
      </c>
      <c r="H334">
        <v>424</v>
      </c>
      <c r="I334">
        <v>2.1880000000000002</v>
      </c>
      <c r="J334">
        <v>68.510999999999996</v>
      </c>
      <c r="K334">
        <v>0</v>
      </c>
    </row>
    <row r="335" spans="1:11">
      <c r="A335">
        <v>27072</v>
      </c>
      <c r="B335" t="s">
        <v>827</v>
      </c>
      <c r="C335" t="s">
        <v>583</v>
      </c>
      <c r="E335" t="s">
        <v>1396</v>
      </c>
      <c r="F335">
        <v>61</v>
      </c>
      <c r="G335">
        <v>1983</v>
      </c>
      <c r="H335">
        <v>486</v>
      </c>
      <c r="I335">
        <v>0</v>
      </c>
      <c r="J335">
        <v>31</v>
      </c>
      <c r="K335">
        <v>0</v>
      </c>
    </row>
    <row r="336" spans="1:11">
      <c r="A336">
        <v>26039</v>
      </c>
      <c r="B336" t="s">
        <v>828</v>
      </c>
      <c r="C336" t="s">
        <v>514</v>
      </c>
      <c r="E336" t="s">
        <v>1415</v>
      </c>
      <c r="F336">
        <v>28</v>
      </c>
      <c r="G336">
        <v>1984</v>
      </c>
      <c r="H336">
        <v>559</v>
      </c>
      <c r="I336">
        <v>0</v>
      </c>
      <c r="J336">
        <v>1</v>
      </c>
      <c r="K336">
        <v>0</v>
      </c>
    </row>
    <row r="337" spans="1:11">
      <c r="A337">
        <v>24224</v>
      </c>
      <c r="B337" t="s">
        <v>829</v>
      </c>
      <c r="C337" t="s">
        <v>523</v>
      </c>
      <c r="E337" t="s">
        <v>476</v>
      </c>
      <c r="F337">
        <v>51</v>
      </c>
      <c r="G337">
        <v>1964</v>
      </c>
      <c r="H337">
        <v>663</v>
      </c>
      <c r="I337">
        <v>0</v>
      </c>
      <c r="J337">
        <v>0</v>
      </c>
      <c r="K337">
        <v>0</v>
      </c>
    </row>
    <row r="338" spans="1:11">
      <c r="A338">
        <v>29058</v>
      </c>
      <c r="B338" t="s">
        <v>830</v>
      </c>
      <c r="C338" t="s">
        <v>564</v>
      </c>
      <c r="E338" t="s">
        <v>475</v>
      </c>
      <c r="F338">
        <v>64</v>
      </c>
      <c r="G338">
        <v>1958</v>
      </c>
      <c r="H338">
        <v>230</v>
      </c>
      <c r="I338">
        <v>14.563000000000001</v>
      </c>
      <c r="J338">
        <v>420.80700000000002</v>
      </c>
      <c r="K338">
        <v>0</v>
      </c>
    </row>
    <row r="339" spans="1:11">
      <c r="A339">
        <v>12005</v>
      </c>
      <c r="B339" t="s">
        <v>1459</v>
      </c>
      <c r="C339" t="s">
        <v>602</v>
      </c>
      <c r="E339" t="s">
        <v>141</v>
      </c>
      <c r="F339">
        <v>48</v>
      </c>
      <c r="G339">
        <v>1973</v>
      </c>
      <c r="H339">
        <v>272</v>
      </c>
      <c r="I339">
        <v>2.9689999999999999</v>
      </c>
      <c r="J339">
        <v>309.27800000000002</v>
      </c>
      <c r="K339">
        <v>172</v>
      </c>
    </row>
    <row r="340" spans="1:11">
      <c r="A340">
        <v>12006</v>
      </c>
      <c r="B340" t="s">
        <v>1460</v>
      </c>
      <c r="C340" t="s">
        <v>516</v>
      </c>
      <c r="D340" t="s">
        <v>690</v>
      </c>
      <c r="E340" t="s">
        <v>141</v>
      </c>
      <c r="F340">
        <v>48</v>
      </c>
      <c r="G340">
        <v>1997</v>
      </c>
      <c r="H340">
        <v>242</v>
      </c>
      <c r="I340">
        <v>5.0940000000000003</v>
      </c>
      <c r="J340">
        <v>388.92</v>
      </c>
      <c r="K340">
        <v>172</v>
      </c>
    </row>
    <row r="341" spans="1:11">
      <c r="A341">
        <v>20626</v>
      </c>
      <c r="B341" t="s">
        <v>831</v>
      </c>
      <c r="C341" t="s">
        <v>622</v>
      </c>
      <c r="E341" t="s">
        <v>731</v>
      </c>
      <c r="F341">
        <v>10</v>
      </c>
      <c r="G341">
        <v>1973</v>
      </c>
      <c r="H341">
        <v>664</v>
      </c>
      <c r="I341">
        <v>0</v>
      </c>
      <c r="J341">
        <v>0</v>
      </c>
      <c r="K341">
        <v>0</v>
      </c>
    </row>
    <row r="342" spans="1:11">
      <c r="A342">
        <v>26005</v>
      </c>
      <c r="B342" t="s">
        <v>832</v>
      </c>
      <c r="C342" t="s">
        <v>689</v>
      </c>
      <c r="D342" t="s">
        <v>79</v>
      </c>
      <c r="E342" t="s">
        <v>731</v>
      </c>
      <c r="F342">
        <v>10</v>
      </c>
      <c r="G342">
        <v>1970</v>
      </c>
      <c r="H342">
        <v>665</v>
      </c>
      <c r="I342">
        <v>0</v>
      </c>
      <c r="J342">
        <v>0</v>
      </c>
      <c r="K342">
        <v>0</v>
      </c>
    </row>
    <row r="343" spans="1:11">
      <c r="A343">
        <v>10083</v>
      </c>
      <c r="B343" t="s">
        <v>833</v>
      </c>
      <c r="C343" t="s">
        <v>834</v>
      </c>
      <c r="E343" t="s">
        <v>1163</v>
      </c>
      <c r="F343">
        <v>69</v>
      </c>
      <c r="G343">
        <v>1995</v>
      </c>
      <c r="H343">
        <v>666</v>
      </c>
      <c r="I343">
        <v>0</v>
      </c>
      <c r="J343">
        <v>0</v>
      </c>
      <c r="K343">
        <v>0</v>
      </c>
    </row>
    <row r="344" spans="1:11">
      <c r="A344">
        <v>10082</v>
      </c>
      <c r="B344" t="s">
        <v>833</v>
      </c>
      <c r="C344" t="s">
        <v>835</v>
      </c>
      <c r="E344" t="s">
        <v>1163</v>
      </c>
      <c r="F344">
        <v>69</v>
      </c>
      <c r="G344">
        <v>1961</v>
      </c>
      <c r="H344">
        <v>130</v>
      </c>
      <c r="I344">
        <v>20.5</v>
      </c>
      <c r="J344">
        <v>946.37800000000004</v>
      </c>
      <c r="K344">
        <v>294</v>
      </c>
    </row>
    <row r="345" spans="1:11">
      <c r="A345">
        <v>12007</v>
      </c>
      <c r="B345" t="s">
        <v>836</v>
      </c>
      <c r="C345" t="s">
        <v>718</v>
      </c>
      <c r="E345" t="s">
        <v>141</v>
      </c>
      <c r="F345">
        <v>48</v>
      </c>
      <c r="G345">
        <v>1988</v>
      </c>
      <c r="H345">
        <v>406</v>
      </c>
      <c r="I345">
        <v>0.78100000000000003</v>
      </c>
      <c r="J345">
        <v>75.968999999999994</v>
      </c>
      <c r="K345">
        <v>33</v>
      </c>
    </row>
    <row r="346" spans="1:11">
      <c r="A346">
        <v>99595</v>
      </c>
      <c r="B346" t="s">
        <v>836</v>
      </c>
      <c r="C346" t="s">
        <v>521</v>
      </c>
      <c r="E346" t="s">
        <v>169</v>
      </c>
      <c r="F346">
        <v>19</v>
      </c>
      <c r="G346">
        <v>1956</v>
      </c>
      <c r="H346">
        <v>491</v>
      </c>
      <c r="I346">
        <v>0</v>
      </c>
      <c r="J346">
        <v>26</v>
      </c>
      <c r="K346">
        <v>0</v>
      </c>
    </row>
    <row r="347" spans="1:11">
      <c r="A347">
        <v>22979</v>
      </c>
      <c r="B347" t="s">
        <v>836</v>
      </c>
      <c r="C347" t="s">
        <v>837</v>
      </c>
      <c r="E347" t="s">
        <v>169</v>
      </c>
      <c r="F347">
        <v>19</v>
      </c>
      <c r="G347">
        <v>1977</v>
      </c>
      <c r="H347">
        <v>186</v>
      </c>
      <c r="I347">
        <v>8.8439999999999994</v>
      </c>
      <c r="J347">
        <v>569.16300000000001</v>
      </c>
      <c r="K347">
        <v>174</v>
      </c>
    </row>
    <row r="348" spans="1:11">
      <c r="A348">
        <v>24155</v>
      </c>
      <c r="B348" t="s">
        <v>838</v>
      </c>
      <c r="C348" t="s">
        <v>538</v>
      </c>
      <c r="E348" t="s">
        <v>1404</v>
      </c>
      <c r="F348">
        <v>55</v>
      </c>
      <c r="G348">
        <v>1944</v>
      </c>
      <c r="H348">
        <v>168</v>
      </c>
      <c r="I348">
        <v>15.407</v>
      </c>
      <c r="J348">
        <v>657.08900000000006</v>
      </c>
      <c r="K348">
        <v>109</v>
      </c>
    </row>
    <row r="349" spans="1:11">
      <c r="A349">
        <v>99502</v>
      </c>
      <c r="B349" t="s">
        <v>839</v>
      </c>
      <c r="C349" t="s">
        <v>538</v>
      </c>
      <c r="E349" t="s">
        <v>548</v>
      </c>
      <c r="F349">
        <v>16</v>
      </c>
      <c r="G349">
        <v>1952</v>
      </c>
      <c r="H349">
        <v>149</v>
      </c>
      <c r="I349">
        <v>8.1259999999999994</v>
      </c>
      <c r="J349">
        <v>798.79499999999996</v>
      </c>
      <c r="K349">
        <v>333</v>
      </c>
    </row>
    <row r="350" spans="1:11">
      <c r="A350">
        <v>12038</v>
      </c>
      <c r="B350" t="s">
        <v>1461</v>
      </c>
      <c r="C350" t="s">
        <v>1462</v>
      </c>
      <c r="E350" t="s">
        <v>1407</v>
      </c>
      <c r="F350">
        <v>73</v>
      </c>
      <c r="G350">
        <v>1955</v>
      </c>
      <c r="H350">
        <v>227</v>
      </c>
      <c r="I350">
        <v>11.250999999999999</v>
      </c>
      <c r="J350">
        <v>426.18</v>
      </c>
      <c r="K350">
        <v>46</v>
      </c>
    </row>
    <row r="351" spans="1:11">
      <c r="A351">
        <v>12037</v>
      </c>
      <c r="B351" t="s">
        <v>1463</v>
      </c>
      <c r="C351" t="s">
        <v>848</v>
      </c>
      <c r="D351" t="s">
        <v>79</v>
      </c>
      <c r="E351" t="s">
        <v>1407</v>
      </c>
      <c r="F351">
        <v>73</v>
      </c>
      <c r="G351">
        <v>1951</v>
      </c>
      <c r="H351">
        <v>212</v>
      </c>
      <c r="I351">
        <v>12.313000000000001</v>
      </c>
      <c r="J351">
        <v>457.96100000000001</v>
      </c>
      <c r="K351">
        <v>46</v>
      </c>
    </row>
    <row r="352" spans="1:11">
      <c r="A352">
        <v>12027</v>
      </c>
      <c r="B352" t="s">
        <v>1464</v>
      </c>
      <c r="C352" t="s">
        <v>538</v>
      </c>
      <c r="E352" t="s">
        <v>662</v>
      </c>
      <c r="F352">
        <v>68</v>
      </c>
      <c r="G352">
        <v>1973</v>
      </c>
      <c r="H352">
        <v>173</v>
      </c>
      <c r="I352">
        <v>5.8129999999999997</v>
      </c>
      <c r="J352">
        <v>617.67600000000004</v>
      </c>
      <c r="K352">
        <v>278</v>
      </c>
    </row>
    <row r="353" spans="1:11">
      <c r="A353">
        <v>12051</v>
      </c>
      <c r="B353" t="s">
        <v>1465</v>
      </c>
      <c r="C353" t="s">
        <v>517</v>
      </c>
      <c r="D353" t="s">
        <v>690</v>
      </c>
      <c r="E353" t="s">
        <v>662</v>
      </c>
      <c r="F353">
        <v>68</v>
      </c>
      <c r="G353">
        <v>2003</v>
      </c>
      <c r="H353">
        <v>667</v>
      </c>
      <c r="I353">
        <v>0</v>
      </c>
      <c r="J353">
        <v>0</v>
      </c>
      <c r="K353">
        <v>0</v>
      </c>
    </row>
    <row r="354" spans="1:11">
      <c r="A354">
        <v>29039</v>
      </c>
      <c r="B354" t="s">
        <v>840</v>
      </c>
      <c r="C354" t="s">
        <v>535</v>
      </c>
      <c r="D354" t="s">
        <v>79</v>
      </c>
      <c r="E354" t="s">
        <v>139</v>
      </c>
      <c r="F354">
        <v>14</v>
      </c>
      <c r="G354">
        <v>1956</v>
      </c>
      <c r="H354">
        <v>24</v>
      </c>
      <c r="I354">
        <v>38.25</v>
      </c>
      <c r="J354">
        <v>2711.3449999999998</v>
      </c>
      <c r="K354">
        <v>1141</v>
      </c>
    </row>
    <row r="355" spans="1:11">
      <c r="A355">
        <v>29040</v>
      </c>
      <c r="B355" t="s">
        <v>841</v>
      </c>
      <c r="C355" t="s">
        <v>522</v>
      </c>
      <c r="E355" t="s">
        <v>139</v>
      </c>
      <c r="F355">
        <v>14</v>
      </c>
      <c r="G355">
        <v>1961</v>
      </c>
      <c r="H355">
        <v>20</v>
      </c>
      <c r="I355">
        <v>41.125</v>
      </c>
      <c r="J355">
        <v>2757.002</v>
      </c>
      <c r="K355">
        <v>1274</v>
      </c>
    </row>
    <row r="356" spans="1:11">
      <c r="A356">
        <v>11045</v>
      </c>
      <c r="B356" t="s">
        <v>1217</v>
      </c>
      <c r="C356" t="s">
        <v>540</v>
      </c>
      <c r="E356" t="s">
        <v>1397</v>
      </c>
      <c r="F356">
        <v>2</v>
      </c>
      <c r="G356">
        <v>1954</v>
      </c>
      <c r="H356">
        <v>245</v>
      </c>
      <c r="I356">
        <v>8.25</v>
      </c>
      <c r="J356">
        <v>381.35300000000001</v>
      </c>
      <c r="K356">
        <v>78</v>
      </c>
    </row>
    <row r="357" spans="1:11">
      <c r="A357">
        <v>26043</v>
      </c>
      <c r="B357" t="s">
        <v>842</v>
      </c>
      <c r="C357" t="s">
        <v>506</v>
      </c>
      <c r="E357" t="s">
        <v>604</v>
      </c>
      <c r="F357">
        <v>45</v>
      </c>
      <c r="G357">
        <v>1969</v>
      </c>
      <c r="H357">
        <v>55</v>
      </c>
      <c r="I357">
        <v>32.063000000000002</v>
      </c>
      <c r="J357">
        <v>1786.9179999999999</v>
      </c>
      <c r="K357">
        <v>572</v>
      </c>
    </row>
    <row r="358" spans="1:11">
      <c r="A358">
        <v>26044</v>
      </c>
      <c r="B358" t="s">
        <v>843</v>
      </c>
      <c r="C358" t="s">
        <v>844</v>
      </c>
      <c r="D358" t="s">
        <v>79</v>
      </c>
      <c r="E358" t="s">
        <v>604</v>
      </c>
      <c r="F358">
        <v>45</v>
      </c>
      <c r="G358">
        <v>1982</v>
      </c>
      <c r="H358">
        <v>668</v>
      </c>
      <c r="I358">
        <v>0</v>
      </c>
      <c r="J358">
        <v>0</v>
      </c>
      <c r="K358">
        <v>0</v>
      </c>
    </row>
    <row r="359" spans="1:11">
      <c r="A359">
        <v>26026</v>
      </c>
      <c r="B359" t="s">
        <v>845</v>
      </c>
      <c r="C359" t="s">
        <v>535</v>
      </c>
      <c r="D359" t="s">
        <v>79</v>
      </c>
      <c r="E359" t="s">
        <v>130</v>
      </c>
      <c r="F359">
        <v>30</v>
      </c>
      <c r="G359">
        <v>1995</v>
      </c>
      <c r="H359">
        <v>669</v>
      </c>
      <c r="I359">
        <v>0</v>
      </c>
      <c r="J359">
        <v>0</v>
      </c>
      <c r="K359">
        <v>0</v>
      </c>
    </row>
    <row r="360" spans="1:11">
      <c r="A360">
        <v>26025</v>
      </c>
      <c r="B360" t="s">
        <v>845</v>
      </c>
      <c r="C360" t="s">
        <v>670</v>
      </c>
      <c r="D360" t="s">
        <v>79</v>
      </c>
      <c r="E360" t="s">
        <v>130</v>
      </c>
      <c r="F360">
        <v>30</v>
      </c>
      <c r="G360">
        <v>1971</v>
      </c>
      <c r="H360">
        <v>355</v>
      </c>
      <c r="I360">
        <v>4.125</v>
      </c>
      <c r="J360">
        <v>124.655</v>
      </c>
      <c r="K360">
        <v>0</v>
      </c>
    </row>
    <row r="361" spans="1:11">
      <c r="A361">
        <v>24236</v>
      </c>
      <c r="B361" t="s">
        <v>846</v>
      </c>
      <c r="C361" t="s">
        <v>723</v>
      </c>
      <c r="E361" t="s">
        <v>169</v>
      </c>
      <c r="F361">
        <v>19</v>
      </c>
      <c r="G361">
        <v>1959</v>
      </c>
      <c r="H361">
        <v>238</v>
      </c>
      <c r="I361">
        <v>7.375</v>
      </c>
      <c r="J361">
        <v>394.661</v>
      </c>
      <c r="K361">
        <v>111</v>
      </c>
    </row>
    <row r="362" spans="1:11">
      <c r="A362">
        <v>25056</v>
      </c>
      <c r="B362" t="s">
        <v>847</v>
      </c>
      <c r="C362" t="s">
        <v>563</v>
      </c>
      <c r="E362" t="s">
        <v>1289</v>
      </c>
      <c r="F362">
        <v>56</v>
      </c>
      <c r="G362">
        <v>1960</v>
      </c>
      <c r="H362">
        <v>544</v>
      </c>
      <c r="I362">
        <v>0</v>
      </c>
      <c r="J362">
        <v>3</v>
      </c>
      <c r="K362">
        <v>0</v>
      </c>
    </row>
    <row r="363" spans="1:11">
      <c r="A363">
        <v>10044</v>
      </c>
      <c r="B363" t="s">
        <v>849</v>
      </c>
      <c r="C363" t="s">
        <v>538</v>
      </c>
      <c r="E363" t="s">
        <v>662</v>
      </c>
      <c r="F363">
        <v>68</v>
      </c>
      <c r="G363">
        <v>1978</v>
      </c>
      <c r="H363">
        <v>54</v>
      </c>
      <c r="I363">
        <v>30.797000000000001</v>
      </c>
      <c r="J363">
        <v>1805.229</v>
      </c>
      <c r="K363">
        <v>653</v>
      </c>
    </row>
    <row r="364" spans="1:11">
      <c r="A364">
        <v>12069</v>
      </c>
      <c r="B364" t="s">
        <v>1466</v>
      </c>
      <c r="C364" t="s">
        <v>528</v>
      </c>
      <c r="E364" t="s">
        <v>662</v>
      </c>
      <c r="F364">
        <v>68</v>
      </c>
      <c r="G364">
        <v>1976</v>
      </c>
      <c r="H364">
        <v>203</v>
      </c>
      <c r="I364">
        <v>7.5</v>
      </c>
      <c r="J364">
        <v>479.47</v>
      </c>
      <c r="K364">
        <v>162</v>
      </c>
    </row>
    <row r="365" spans="1:11">
      <c r="A365">
        <v>10086</v>
      </c>
      <c r="B365" t="s">
        <v>850</v>
      </c>
      <c r="C365" t="s">
        <v>851</v>
      </c>
      <c r="D365" t="s">
        <v>690</v>
      </c>
      <c r="E365" t="s">
        <v>1163</v>
      </c>
      <c r="F365">
        <v>69</v>
      </c>
      <c r="G365">
        <v>1996</v>
      </c>
      <c r="H365">
        <v>363</v>
      </c>
      <c r="I365">
        <v>5</v>
      </c>
      <c r="J365">
        <v>114.99</v>
      </c>
      <c r="K365">
        <v>0</v>
      </c>
    </row>
    <row r="366" spans="1:11">
      <c r="A366">
        <v>10085</v>
      </c>
      <c r="B366" t="s">
        <v>850</v>
      </c>
      <c r="C366" t="s">
        <v>505</v>
      </c>
      <c r="E366" t="s">
        <v>1163</v>
      </c>
      <c r="F366">
        <v>69</v>
      </c>
      <c r="G366">
        <v>1961</v>
      </c>
      <c r="H366">
        <v>163</v>
      </c>
      <c r="I366">
        <v>17.75</v>
      </c>
      <c r="J366">
        <v>696.39599999999996</v>
      </c>
      <c r="K366">
        <v>142</v>
      </c>
    </row>
    <row r="367" spans="1:11">
      <c r="A367">
        <v>13019</v>
      </c>
      <c r="B367" t="s">
        <v>852</v>
      </c>
      <c r="C367" t="s">
        <v>1467</v>
      </c>
      <c r="D367" t="s">
        <v>63</v>
      </c>
      <c r="E367" t="s">
        <v>1304</v>
      </c>
      <c r="F367">
        <v>75</v>
      </c>
      <c r="G367">
        <v>1996</v>
      </c>
      <c r="H367">
        <v>483</v>
      </c>
      <c r="I367">
        <v>0.75</v>
      </c>
      <c r="J367">
        <v>33.029000000000003</v>
      </c>
      <c r="K367">
        <v>0</v>
      </c>
    </row>
    <row r="368" spans="1:11">
      <c r="A368">
        <v>13018</v>
      </c>
      <c r="B368" t="s">
        <v>852</v>
      </c>
      <c r="C368" t="s">
        <v>1468</v>
      </c>
      <c r="E368" t="s">
        <v>1304</v>
      </c>
      <c r="F368">
        <v>75</v>
      </c>
      <c r="G368">
        <v>1965</v>
      </c>
      <c r="H368">
        <v>381</v>
      </c>
      <c r="I368">
        <v>2.75</v>
      </c>
      <c r="J368">
        <v>96.314999999999998</v>
      </c>
      <c r="K368">
        <v>0</v>
      </c>
    </row>
    <row r="369" spans="1:11">
      <c r="A369">
        <v>10043</v>
      </c>
      <c r="B369" t="s">
        <v>854</v>
      </c>
      <c r="C369" t="s">
        <v>855</v>
      </c>
      <c r="D369" t="s">
        <v>79</v>
      </c>
      <c r="E369" t="s">
        <v>662</v>
      </c>
      <c r="F369">
        <v>68</v>
      </c>
      <c r="G369">
        <v>1958</v>
      </c>
      <c r="H369">
        <v>180</v>
      </c>
      <c r="I369">
        <v>11.297000000000001</v>
      </c>
      <c r="J369">
        <v>604.69100000000003</v>
      </c>
      <c r="K369">
        <v>156</v>
      </c>
    </row>
    <row r="370" spans="1:11">
      <c r="A370">
        <v>11006</v>
      </c>
      <c r="B370" t="s">
        <v>1218</v>
      </c>
      <c r="C370" t="s">
        <v>521</v>
      </c>
      <c r="E370" t="s">
        <v>459</v>
      </c>
      <c r="F370">
        <v>54</v>
      </c>
      <c r="G370">
        <v>1957</v>
      </c>
      <c r="H370">
        <v>127</v>
      </c>
      <c r="I370">
        <v>19.97</v>
      </c>
      <c r="J370">
        <v>955.08600000000001</v>
      </c>
      <c r="K370">
        <v>262</v>
      </c>
    </row>
    <row r="371" spans="1:11">
      <c r="A371">
        <v>11047</v>
      </c>
      <c r="B371" t="s">
        <v>1219</v>
      </c>
      <c r="C371" t="s">
        <v>523</v>
      </c>
      <c r="E371" t="s">
        <v>662</v>
      </c>
      <c r="F371">
        <v>68</v>
      </c>
      <c r="G371">
        <v>1979</v>
      </c>
      <c r="H371">
        <v>255</v>
      </c>
      <c r="I371">
        <v>4.6719999999999997</v>
      </c>
      <c r="J371">
        <v>337.77100000000002</v>
      </c>
      <c r="K371">
        <v>134</v>
      </c>
    </row>
    <row r="372" spans="1:11">
      <c r="A372">
        <v>13042</v>
      </c>
      <c r="B372" t="s">
        <v>1469</v>
      </c>
      <c r="C372" t="s">
        <v>546</v>
      </c>
      <c r="D372" t="s">
        <v>79</v>
      </c>
      <c r="E372" t="s">
        <v>475</v>
      </c>
      <c r="F372">
        <v>64</v>
      </c>
      <c r="G372">
        <v>1979</v>
      </c>
      <c r="H372">
        <v>670</v>
      </c>
      <c r="I372">
        <v>0</v>
      </c>
      <c r="J372">
        <v>0</v>
      </c>
      <c r="K372">
        <v>0</v>
      </c>
    </row>
    <row r="373" spans="1:11">
      <c r="A373">
        <v>27030</v>
      </c>
      <c r="B373" t="s">
        <v>856</v>
      </c>
      <c r="C373" t="s">
        <v>857</v>
      </c>
      <c r="D373" t="s">
        <v>79</v>
      </c>
      <c r="E373" t="s">
        <v>1289</v>
      </c>
      <c r="F373">
        <v>56</v>
      </c>
      <c r="G373">
        <v>1962</v>
      </c>
      <c r="H373">
        <v>45</v>
      </c>
      <c r="I373">
        <v>32</v>
      </c>
      <c r="J373">
        <v>1972.7850000000001</v>
      </c>
      <c r="K373">
        <v>797</v>
      </c>
    </row>
    <row r="374" spans="1:11">
      <c r="A374">
        <v>25061</v>
      </c>
      <c r="B374" t="s">
        <v>858</v>
      </c>
      <c r="C374" t="s">
        <v>523</v>
      </c>
      <c r="E374" t="s">
        <v>1289</v>
      </c>
      <c r="F374">
        <v>56</v>
      </c>
      <c r="G374">
        <v>1988</v>
      </c>
      <c r="H374">
        <v>23</v>
      </c>
      <c r="I374">
        <v>40.375</v>
      </c>
      <c r="J374">
        <v>2727.221</v>
      </c>
      <c r="K374">
        <v>1192</v>
      </c>
    </row>
    <row r="375" spans="1:11">
      <c r="A375">
        <v>27083</v>
      </c>
      <c r="B375" t="s">
        <v>859</v>
      </c>
      <c r="C375" t="s">
        <v>642</v>
      </c>
      <c r="E375" t="s">
        <v>1412</v>
      </c>
      <c r="F375">
        <v>24</v>
      </c>
      <c r="G375">
        <v>1966</v>
      </c>
      <c r="H375">
        <v>442</v>
      </c>
      <c r="I375">
        <v>1</v>
      </c>
      <c r="J375">
        <v>57.012</v>
      </c>
      <c r="K375">
        <v>0</v>
      </c>
    </row>
    <row r="376" spans="1:11">
      <c r="A376">
        <v>29001</v>
      </c>
      <c r="B376" t="s">
        <v>859</v>
      </c>
      <c r="C376" t="s">
        <v>502</v>
      </c>
      <c r="E376" t="s">
        <v>139</v>
      </c>
      <c r="F376">
        <v>14</v>
      </c>
      <c r="G376">
        <v>1993</v>
      </c>
      <c r="H376">
        <v>73</v>
      </c>
      <c r="I376">
        <v>22.782</v>
      </c>
      <c r="J376">
        <v>1454.4280000000001</v>
      </c>
      <c r="K376">
        <v>494</v>
      </c>
    </row>
    <row r="377" spans="1:11">
      <c r="A377">
        <v>99530</v>
      </c>
      <c r="B377" t="s">
        <v>859</v>
      </c>
      <c r="C377" t="s">
        <v>860</v>
      </c>
      <c r="E377" t="s">
        <v>520</v>
      </c>
      <c r="F377">
        <v>29</v>
      </c>
      <c r="G377">
        <v>1968</v>
      </c>
      <c r="H377">
        <v>323</v>
      </c>
      <c r="I377">
        <v>2</v>
      </c>
      <c r="J377">
        <v>174.57</v>
      </c>
      <c r="K377">
        <v>58</v>
      </c>
    </row>
    <row r="378" spans="1:11">
      <c r="A378">
        <v>12025</v>
      </c>
      <c r="B378" t="s">
        <v>1470</v>
      </c>
      <c r="C378" t="s">
        <v>606</v>
      </c>
      <c r="D378" t="s">
        <v>79</v>
      </c>
      <c r="E378" t="s">
        <v>1400</v>
      </c>
      <c r="F378">
        <v>70</v>
      </c>
      <c r="G378">
        <v>1946</v>
      </c>
      <c r="H378">
        <v>474</v>
      </c>
      <c r="I378">
        <v>0.95299999999999996</v>
      </c>
      <c r="J378">
        <v>35.823999999999998</v>
      </c>
      <c r="K378">
        <v>0</v>
      </c>
    </row>
    <row r="379" spans="1:11">
      <c r="A379">
        <v>27074</v>
      </c>
      <c r="B379" t="s">
        <v>861</v>
      </c>
      <c r="C379" t="s">
        <v>862</v>
      </c>
      <c r="D379" t="s">
        <v>79</v>
      </c>
      <c r="E379" t="s">
        <v>1396</v>
      </c>
      <c r="F379">
        <v>61</v>
      </c>
      <c r="G379">
        <v>1986</v>
      </c>
      <c r="H379">
        <v>533</v>
      </c>
      <c r="I379">
        <v>0</v>
      </c>
      <c r="J379">
        <v>11</v>
      </c>
      <c r="K379">
        <v>0</v>
      </c>
    </row>
    <row r="380" spans="1:11">
      <c r="A380">
        <v>22980</v>
      </c>
      <c r="B380" t="s">
        <v>863</v>
      </c>
      <c r="C380" t="s">
        <v>550</v>
      </c>
      <c r="E380" t="s">
        <v>169</v>
      </c>
      <c r="F380">
        <v>19</v>
      </c>
      <c r="G380">
        <v>1972</v>
      </c>
      <c r="H380">
        <v>530</v>
      </c>
      <c r="I380">
        <v>0.5</v>
      </c>
      <c r="J380">
        <v>12.766</v>
      </c>
      <c r="K380">
        <v>0</v>
      </c>
    </row>
    <row r="381" spans="1:11">
      <c r="A381">
        <v>12003</v>
      </c>
      <c r="B381" t="s">
        <v>1471</v>
      </c>
      <c r="C381" t="s">
        <v>1472</v>
      </c>
      <c r="E381" t="s">
        <v>1415</v>
      </c>
      <c r="F381">
        <v>28</v>
      </c>
      <c r="G381">
        <v>1948</v>
      </c>
      <c r="H381">
        <v>489</v>
      </c>
      <c r="I381">
        <v>0.875</v>
      </c>
      <c r="J381">
        <v>27.687999999999999</v>
      </c>
      <c r="K381">
        <v>0</v>
      </c>
    </row>
    <row r="382" spans="1:11">
      <c r="A382">
        <v>21946</v>
      </c>
      <c r="B382" t="s">
        <v>864</v>
      </c>
      <c r="C382" t="s">
        <v>865</v>
      </c>
      <c r="E382" t="s">
        <v>191</v>
      </c>
      <c r="F382">
        <v>37</v>
      </c>
      <c r="G382">
        <v>1976</v>
      </c>
      <c r="H382">
        <v>671</v>
      </c>
      <c r="I382">
        <v>0</v>
      </c>
      <c r="J382">
        <v>0</v>
      </c>
      <c r="K382">
        <v>0</v>
      </c>
    </row>
    <row r="383" spans="1:11">
      <c r="A383">
        <v>99539</v>
      </c>
      <c r="B383" t="s">
        <v>866</v>
      </c>
      <c r="C383" t="s">
        <v>867</v>
      </c>
      <c r="E383" t="s">
        <v>459</v>
      </c>
      <c r="F383">
        <v>54</v>
      </c>
      <c r="G383">
        <v>1974</v>
      </c>
      <c r="H383">
        <v>264</v>
      </c>
      <c r="I383">
        <v>7.875</v>
      </c>
      <c r="J383">
        <v>321.44799999999998</v>
      </c>
      <c r="K383">
        <v>69</v>
      </c>
    </row>
    <row r="384" spans="1:11">
      <c r="A384">
        <v>20730</v>
      </c>
      <c r="B384" t="s">
        <v>866</v>
      </c>
      <c r="C384" t="s">
        <v>610</v>
      </c>
      <c r="E384" t="s">
        <v>459</v>
      </c>
      <c r="F384">
        <v>54</v>
      </c>
      <c r="G384">
        <v>1952</v>
      </c>
      <c r="H384">
        <v>209</v>
      </c>
      <c r="I384">
        <v>11.75</v>
      </c>
      <c r="J384">
        <v>458.25099999999998</v>
      </c>
      <c r="K384">
        <v>69</v>
      </c>
    </row>
    <row r="385" spans="1:11">
      <c r="A385">
        <v>99540</v>
      </c>
      <c r="B385" t="s">
        <v>866</v>
      </c>
      <c r="C385" t="s">
        <v>868</v>
      </c>
      <c r="E385" t="s">
        <v>459</v>
      </c>
      <c r="F385">
        <v>54</v>
      </c>
      <c r="G385">
        <v>1974</v>
      </c>
      <c r="H385">
        <v>218</v>
      </c>
      <c r="I385">
        <v>11</v>
      </c>
      <c r="J385">
        <v>445.875</v>
      </c>
      <c r="K385">
        <v>69</v>
      </c>
    </row>
    <row r="386" spans="1:11">
      <c r="A386">
        <v>26048</v>
      </c>
      <c r="B386" t="s">
        <v>1579</v>
      </c>
      <c r="C386" t="s">
        <v>531</v>
      </c>
      <c r="D386" t="s">
        <v>79</v>
      </c>
      <c r="E386" t="s">
        <v>468</v>
      </c>
      <c r="F386">
        <v>57</v>
      </c>
      <c r="G386">
        <v>1974</v>
      </c>
      <c r="H386">
        <v>672</v>
      </c>
      <c r="I386">
        <v>0</v>
      </c>
      <c r="J386">
        <v>0</v>
      </c>
      <c r="K386">
        <v>0</v>
      </c>
    </row>
    <row r="387" spans="1:11">
      <c r="A387">
        <v>96216</v>
      </c>
      <c r="B387" t="s">
        <v>870</v>
      </c>
      <c r="C387" t="s">
        <v>871</v>
      </c>
      <c r="E387" t="s">
        <v>1431</v>
      </c>
      <c r="F387">
        <v>5</v>
      </c>
      <c r="G387">
        <v>1951</v>
      </c>
      <c r="H387">
        <v>267</v>
      </c>
      <c r="I387">
        <v>9.9220000000000006</v>
      </c>
      <c r="J387">
        <v>318.57900000000001</v>
      </c>
      <c r="K387">
        <v>0</v>
      </c>
    </row>
    <row r="388" spans="1:11">
      <c r="A388">
        <v>25047</v>
      </c>
      <c r="B388" t="s">
        <v>870</v>
      </c>
      <c r="C388" t="s">
        <v>514</v>
      </c>
      <c r="E388" t="s">
        <v>1431</v>
      </c>
      <c r="F388">
        <v>5</v>
      </c>
      <c r="G388">
        <v>1995</v>
      </c>
      <c r="H388">
        <v>673</v>
      </c>
      <c r="I388">
        <v>0</v>
      </c>
      <c r="J388">
        <v>0</v>
      </c>
      <c r="K388">
        <v>0</v>
      </c>
    </row>
    <row r="389" spans="1:11">
      <c r="A389">
        <v>12080</v>
      </c>
      <c r="B389" t="s">
        <v>1473</v>
      </c>
      <c r="C389" t="s">
        <v>597</v>
      </c>
      <c r="D389" t="s">
        <v>79</v>
      </c>
      <c r="E389" t="s">
        <v>1407</v>
      </c>
      <c r="F389">
        <v>73</v>
      </c>
      <c r="G389">
        <v>1944</v>
      </c>
      <c r="H389">
        <v>409</v>
      </c>
      <c r="I389">
        <v>2.2509999999999999</v>
      </c>
      <c r="J389">
        <v>74.495000000000005</v>
      </c>
      <c r="K389">
        <v>0</v>
      </c>
    </row>
    <row r="390" spans="1:11">
      <c r="A390">
        <v>13016</v>
      </c>
      <c r="B390" t="s">
        <v>1474</v>
      </c>
      <c r="C390" t="s">
        <v>1475</v>
      </c>
      <c r="E390" t="s">
        <v>1304</v>
      </c>
      <c r="F390">
        <v>75</v>
      </c>
      <c r="G390">
        <v>1960</v>
      </c>
      <c r="H390">
        <v>484</v>
      </c>
      <c r="I390">
        <v>0.75</v>
      </c>
      <c r="J390">
        <v>33.029000000000003</v>
      </c>
      <c r="K390">
        <v>0</v>
      </c>
    </row>
    <row r="391" spans="1:11">
      <c r="A391">
        <v>13017</v>
      </c>
      <c r="B391" t="s">
        <v>1476</v>
      </c>
      <c r="C391" t="s">
        <v>606</v>
      </c>
      <c r="D391" t="s">
        <v>690</v>
      </c>
      <c r="E391" t="s">
        <v>1304</v>
      </c>
      <c r="F391">
        <v>75</v>
      </c>
      <c r="G391">
        <v>1997</v>
      </c>
      <c r="H391">
        <v>674</v>
      </c>
      <c r="I391">
        <v>0</v>
      </c>
      <c r="J391">
        <v>0</v>
      </c>
      <c r="K391">
        <v>0</v>
      </c>
    </row>
    <row r="392" spans="1:11">
      <c r="A392">
        <v>21857</v>
      </c>
      <c r="B392" t="s">
        <v>872</v>
      </c>
      <c r="C392" t="s">
        <v>550</v>
      </c>
      <c r="E392" t="s">
        <v>185</v>
      </c>
      <c r="F392">
        <v>33</v>
      </c>
      <c r="G392">
        <v>1961</v>
      </c>
      <c r="H392">
        <v>112</v>
      </c>
      <c r="I392">
        <v>20.439</v>
      </c>
      <c r="J392">
        <v>1121.1379999999999</v>
      </c>
      <c r="K392">
        <v>309</v>
      </c>
    </row>
    <row r="393" spans="1:11">
      <c r="A393">
        <v>21858</v>
      </c>
      <c r="B393" t="s">
        <v>873</v>
      </c>
      <c r="C393" t="s">
        <v>759</v>
      </c>
      <c r="D393" t="s">
        <v>79</v>
      </c>
      <c r="E393" t="s">
        <v>185</v>
      </c>
      <c r="F393">
        <v>33</v>
      </c>
      <c r="G393">
        <v>1965</v>
      </c>
      <c r="H393">
        <v>282</v>
      </c>
      <c r="I393">
        <v>4.125</v>
      </c>
      <c r="J393">
        <v>284.94299999999998</v>
      </c>
      <c r="K393">
        <v>103</v>
      </c>
    </row>
    <row r="394" spans="1:11">
      <c r="A394">
        <v>10024</v>
      </c>
      <c r="B394" t="s">
        <v>874</v>
      </c>
      <c r="C394" t="s">
        <v>506</v>
      </c>
      <c r="E394" t="s">
        <v>473</v>
      </c>
      <c r="F394">
        <v>67</v>
      </c>
      <c r="G394">
        <v>1963</v>
      </c>
      <c r="H394">
        <v>560</v>
      </c>
      <c r="I394">
        <v>0</v>
      </c>
      <c r="J394">
        <v>1</v>
      </c>
      <c r="K394">
        <v>0</v>
      </c>
    </row>
    <row r="395" spans="1:11">
      <c r="A395">
        <v>11001</v>
      </c>
      <c r="B395" t="s">
        <v>512</v>
      </c>
      <c r="C395" t="s">
        <v>550</v>
      </c>
      <c r="E395" t="s">
        <v>662</v>
      </c>
      <c r="F395">
        <v>68</v>
      </c>
      <c r="G395">
        <v>1954</v>
      </c>
      <c r="H395">
        <v>47</v>
      </c>
      <c r="I395">
        <v>25.625</v>
      </c>
      <c r="J395">
        <v>1915.903</v>
      </c>
      <c r="K395">
        <v>967</v>
      </c>
    </row>
    <row r="396" spans="1:11">
      <c r="A396">
        <v>11039</v>
      </c>
      <c r="B396" t="s">
        <v>512</v>
      </c>
      <c r="C396" t="s">
        <v>1000</v>
      </c>
      <c r="E396" t="s">
        <v>662</v>
      </c>
      <c r="F396">
        <v>68</v>
      </c>
      <c r="G396">
        <v>1980</v>
      </c>
      <c r="H396">
        <v>74</v>
      </c>
      <c r="I396">
        <v>23.564</v>
      </c>
      <c r="J396">
        <v>1448.252</v>
      </c>
      <c r="K396">
        <v>555</v>
      </c>
    </row>
    <row r="397" spans="1:11">
      <c r="A397">
        <v>10025</v>
      </c>
      <c r="B397" t="s">
        <v>875</v>
      </c>
      <c r="C397" t="s">
        <v>535</v>
      </c>
      <c r="D397" t="s">
        <v>79</v>
      </c>
      <c r="E397" t="s">
        <v>473</v>
      </c>
      <c r="F397">
        <v>67</v>
      </c>
      <c r="G397">
        <v>1963</v>
      </c>
      <c r="H397">
        <v>675</v>
      </c>
      <c r="I397">
        <v>0</v>
      </c>
      <c r="J397">
        <v>0</v>
      </c>
      <c r="K397">
        <v>0</v>
      </c>
    </row>
    <row r="398" spans="1:11">
      <c r="A398">
        <v>11002</v>
      </c>
      <c r="B398" t="s">
        <v>1220</v>
      </c>
      <c r="C398" t="s">
        <v>535</v>
      </c>
      <c r="D398" t="s">
        <v>79</v>
      </c>
      <c r="E398" t="s">
        <v>662</v>
      </c>
      <c r="F398">
        <v>68</v>
      </c>
      <c r="G398">
        <v>1956</v>
      </c>
      <c r="H398">
        <v>71</v>
      </c>
      <c r="I398">
        <v>24.625</v>
      </c>
      <c r="J398">
        <v>1497.6020000000001</v>
      </c>
      <c r="K398">
        <v>645</v>
      </c>
    </row>
    <row r="399" spans="1:11">
      <c r="A399">
        <v>13003</v>
      </c>
      <c r="B399" t="s">
        <v>1477</v>
      </c>
      <c r="C399" t="s">
        <v>1478</v>
      </c>
      <c r="E399" t="s">
        <v>459</v>
      </c>
      <c r="F399">
        <v>54</v>
      </c>
      <c r="G399">
        <v>1945</v>
      </c>
      <c r="H399">
        <v>676</v>
      </c>
      <c r="I399">
        <v>0</v>
      </c>
      <c r="J399">
        <v>0</v>
      </c>
      <c r="K399">
        <v>0</v>
      </c>
    </row>
    <row r="400" spans="1:11">
      <c r="A400">
        <v>12039</v>
      </c>
      <c r="B400" t="s">
        <v>1479</v>
      </c>
      <c r="C400" t="s">
        <v>525</v>
      </c>
      <c r="D400" t="s">
        <v>79</v>
      </c>
      <c r="E400" t="s">
        <v>1407</v>
      </c>
      <c r="F400">
        <v>73</v>
      </c>
      <c r="G400">
        <v>1943</v>
      </c>
      <c r="H400">
        <v>677</v>
      </c>
      <c r="I400">
        <v>0</v>
      </c>
      <c r="J400">
        <v>0</v>
      </c>
      <c r="K400">
        <v>0</v>
      </c>
    </row>
    <row r="401" spans="1:11">
      <c r="A401">
        <v>96130</v>
      </c>
      <c r="B401" t="s">
        <v>876</v>
      </c>
      <c r="C401" t="s">
        <v>877</v>
      </c>
      <c r="E401" t="s">
        <v>463</v>
      </c>
      <c r="F401">
        <v>7</v>
      </c>
      <c r="G401">
        <v>1958</v>
      </c>
      <c r="H401">
        <v>678</v>
      </c>
      <c r="I401">
        <v>0</v>
      </c>
      <c r="J401">
        <v>0</v>
      </c>
      <c r="K401">
        <v>0</v>
      </c>
    </row>
    <row r="402" spans="1:11">
      <c r="A402">
        <v>25038</v>
      </c>
      <c r="B402" t="s">
        <v>878</v>
      </c>
      <c r="C402" t="s">
        <v>622</v>
      </c>
      <c r="E402" t="s">
        <v>195</v>
      </c>
      <c r="F402">
        <v>39</v>
      </c>
      <c r="G402">
        <v>1976</v>
      </c>
      <c r="H402">
        <v>679</v>
      </c>
      <c r="I402">
        <v>0</v>
      </c>
      <c r="J402">
        <v>0</v>
      </c>
      <c r="K402">
        <v>0</v>
      </c>
    </row>
    <row r="403" spans="1:11">
      <c r="A403">
        <v>21823</v>
      </c>
      <c r="B403" t="s">
        <v>879</v>
      </c>
      <c r="C403" t="s">
        <v>835</v>
      </c>
      <c r="E403" t="s">
        <v>1480</v>
      </c>
      <c r="F403">
        <v>36</v>
      </c>
      <c r="G403">
        <v>1970</v>
      </c>
      <c r="H403">
        <v>680</v>
      </c>
      <c r="I403">
        <v>0</v>
      </c>
      <c r="J403">
        <v>0</v>
      </c>
      <c r="K403">
        <v>0</v>
      </c>
    </row>
    <row r="404" spans="1:11">
      <c r="A404">
        <v>25035</v>
      </c>
      <c r="B404" t="s">
        <v>880</v>
      </c>
      <c r="C404" t="s">
        <v>718</v>
      </c>
      <c r="E404" t="s">
        <v>1394</v>
      </c>
      <c r="F404">
        <v>44</v>
      </c>
      <c r="G404">
        <v>1971</v>
      </c>
      <c r="H404">
        <v>681</v>
      </c>
      <c r="I404">
        <v>0</v>
      </c>
      <c r="J404">
        <v>0</v>
      </c>
      <c r="K404">
        <v>0</v>
      </c>
    </row>
    <row r="405" spans="1:11">
      <c r="A405">
        <v>10087</v>
      </c>
      <c r="B405" t="s">
        <v>881</v>
      </c>
      <c r="C405" t="s">
        <v>882</v>
      </c>
      <c r="E405" t="s">
        <v>1163</v>
      </c>
      <c r="F405">
        <v>69</v>
      </c>
      <c r="G405">
        <v>1959</v>
      </c>
      <c r="H405">
        <v>493</v>
      </c>
      <c r="I405">
        <v>0.875</v>
      </c>
      <c r="J405">
        <v>25.343</v>
      </c>
      <c r="K405">
        <v>0</v>
      </c>
    </row>
    <row r="406" spans="1:11">
      <c r="A406">
        <v>24338</v>
      </c>
      <c r="B406" t="s">
        <v>883</v>
      </c>
      <c r="C406" t="s">
        <v>502</v>
      </c>
      <c r="E406" t="s">
        <v>1394</v>
      </c>
      <c r="F406">
        <v>44</v>
      </c>
      <c r="G406">
        <v>1988</v>
      </c>
      <c r="H406">
        <v>373</v>
      </c>
      <c r="I406">
        <v>2.25</v>
      </c>
      <c r="J406">
        <v>105.38500000000001</v>
      </c>
      <c r="K406">
        <v>0</v>
      </c>
    </row>
    <row r="407" spans="1:11">
      <c r="A407">
        <v>23034</v>
      </c>
      <c r="B407" t="s">
        <v>883</v>
      </c>
      <c r="C407" t="s">
        <v>564</v>
      </c>
      <c r="E407" t="s">
        <v>1394</v>
      </c>
      <c r="F407">
        <v>44</v>
      </c>
      <c r="G407">
        <v>1968</v>
      </c>
      <c r="H407">
        <v>150</v>
      </c>
      <c r="I407">
        <v>12.063000000000001</v>
      </c>
      <c r="J407">
        <v>796.15800000000002</v>
      </c>
      <c r="K407">
        <v>306</v>
      </c>
    </row>
    <row r="408" spans="1:11">
      <c r="A408">
        <v>23042</v>
      </c>
      <c r="B408" t="s">
        <v>883</v>
      </c>
      <c r="C408" t="s">
        <v>884</v>
      </c>
      <c r="E408" t="s">
        <v>1394</v>
      </c>
      <c r="F408">
        <v>44</v>
      </c>
      <c r="G408">
        <v>1977</v>
      </c>
      <c r="H408">
        <v>372</v>
      </c>
      <c r="I408">
        <v>2.25</v>
      </c>
      <c r="J408">
        <v>105.38500000000001</v>
      </c>
      <c r="K408">
        <v>0</v>
      </c>
    </row>
    <row r="409" spans="1:11">
      <c r="A409">
        <v>24339</v>
      </c>
      <c r="B409" t="s">
        <v>885</v>
      </c>
      <c r="C409" t="s">
        <v>886</v>
      </c>
      <c r="D409" t="s">
        <v>79</v>
      </c>
      <c r="E409" t="s">
        <v>1394</v>
      </c>
      <c r="F409">
        <v>44</v>
      </c>
      <c r="G409">
        <v>1992</v>
      </c>
      <c r="H409">
        <v>520</v>
      </c>
      <c r="I409">
        <v>0</v>
      </c>
      <c r="J409">
        <v>20</v>
      </c>
      <c r="K409">
        <v>0</v>
      </c>
    </row>
    <row r="410" spans="1:11">
      <c r="A410">
        <v>13056</v>
      </c>
      <c r="B410" t="s">
        <v>1481</v>
      </c>
      <c r="C410" t="s">
        <v>622</v>
      </c>
      <c r="E410" t="s">
        <v>130</v>
      </c>
      <c r="F410">
        <v>30</v>
      </c>
      <c r="G410">
        <v>1978</v>
      </c>
      <c r="H410">
        <v>536</v>
      </c>
      <c r="I410">
        <v>0.313</v>
      </c>
      <c r="J410">
        <v>9.8879999999999999</v>
      </c>
      <c r="K410">
        <v>0</v>
      </c>
    </row>
    <row r="411" spans="1:11">
      <c r="A411">
        <v>10071</v>
      </c>
      <c r="B411" t="s">
        <v>887</v>
      </c>
      <c r="C411" t="s">
        <v>555</v>
      </c>
      <c r="E411" t="s">
        <v>484</v>
      </c>
      <c r="F411">
        <v>21</v>
      </c>
      <c r="G411">
        <v>1958</v>
      </c>
      <c r="H411">
        <v>62</v>
      </c>
      <c r="I411">
        <v>29.5</v>
      </c>
      <c r="J411">
        <v>1678.434</v>
      </c>
      <c r="K411">
        <v>577</v>
      </c>
    </row>
    <row r="412" spans="1:11">
      <c r="A412">
        <v>12076</v>
      </c>
      <c r="B412" t="s">
        <v>1482</v>
      </c>
      <c r="C412" t="s">
        <v>886</v>
      </c>
      <c r="D412" t="s">
        <v>79</v>
      </c>
      <c r="E412" t="s">
        <v>484</v>
      </c>
      <c r="F412">
        <v>21</v>
      </c>
      <c r="G412">
        <v>1991</v>
      </c>
      <c r="H412">
        <v>142</v>
      </c>
      <c r="I412">
        <v>17.375</v>
      </c>
      <c r="J412">
        <v>870.14400000000001</v>
      </c>
      <c r="K412">
        <v>256</v>
      </c>
    </row>
    <row r="413" spans="1:11">
      <c r="A413">
        <v>23056</v>
      </c>
      <c r="B413" t="s">
        <v>888</v>
      </c>
      <c r="C413" t="s">
        <v>889</v>
      </c>
      <c r="D413" t="s">
        <v>79</v>
      </c>
      <c r="E413" t="s">
        <v>132</v>
      </c>
      <c r="F413">
        <v>43</v>
      </c>
      <c r="G413">
        <v>1981</v>
      </c>
      <c r="H413">
        <v>307</v>
      </c>
      <c r="I413">
        <v>2</v>
      </c>
      <c r="J413">
        <v>203.26599999999999</v>
      </c>
      <c r="K413">
        <v>111</v>
      </c>
    </row>
    <row r="414" spans="1:11">
      <c r="A414">
        <v>27088</v>
      </c>
      <c r="B414" t="s">
        <v>890</v>
      </c>
      <c r="C414" t="s">
        <v>891</v>
      </c>
      <c r="D414" t="s">
        <v>79</v>
      </c>
      <c r="E414" t="s">
        <v>456</v>
      </c>
      <c r="F414">
        <v>20</v>
      </c>
      <c r="G414">
        <v>1970</v>
      </c>
      <c r="H414">
        <v>205</v>
      </c>
      <c r="I414">
        <v>15.375</v>
      </c>
      <c r="J414">
        <v>471.798</v>
      </c>
      <c r="K414">
        <v>0</v>
      </c>
    </row>
    <row r="415" spans="1:11">
      <c r="A415">
        <v>98482</v>
      </c>
      <c r="B415" t="s">
        <v>892</v>
      </c>
      <c r="C415" t="s">
        <v>569</v>
      </c>
      <c r="E415" t="s">
        <v>139</v>
      </c>
      <c r="F415">
        <v>14</v>
      </c>
      <c r="G415">
        <v>1970</v>
      </c>
      <c r="H415">
        <v>477</v>
      </c>
      <c r="I415">
        <v>0</v>
      </c>
      <c r="J415">
        <v>35</v>
      </c>
      <c r="K415">
        <v>0</v>
      </c>
    </row>
    <row r="416" spans="1:11">
      <c r="A416">
        <v>10055</v>
      </c>
      <c r="B416" t="s">
        <v>893</v>
      </c>
      <c r="C416" t="s">
        <v>557</v>
      </c>
      <c r="E416" t="s">
        <v>1417</v>
      </c>
      <c r="F416">
        <v>42</v>
      </c>
      <c r="G416">
        <v>1960</v>
      </c>
      <c r="H416">
        <v>682</v>
      </c>
      <c r="I416">
        <v>0</v>
      </c>
      <c r="J416">
        <v>0</v>
      </c>
      <c r="K416">
        <v>0</v>
      </c>
    </row>
    <row r="417" spans="1:11">
      <c r="A417">
        <v>27031</v>
      </c>
      <c r="B417" t="s">
        <v>894</v>
      </c>
      <c r="C417" t="s">
        <v>569</v>
      </c>
      <c r="E417" t="s">
        <v>468</v>
      </c>
      <c r="F417">
        <v>57</v>
      </c>
      <c r="G417">
        <v>1975</v>
      </c>
      <c r="H417">
        <v>525</v>
      </c>
      <c r="I417">
        <v>0</v>
      </c>
      <c r="J417">
        <v>15</v>
      </c>
      <c r="K417">
        <v>0</v>
      </c>
    </row>
    <row r="418" spans="1:11">
      <c r="A418">
        <v>29049</v>
      </c>
      <c r="B418" t="s">
        <v>895</v>
      </c>
      <c r="C418" t="s">
        <v>563</v>
      </c>
      <c r="E418" t="s">
        <v>475</v>
      </c>
      <c r="F418">
        <v>64</v>
      </c>
      <c r="G418">
        <v>1987</v>
      </c>
      <c r="H418">
        <v>123</v>
      </c>
      <c r="I418">
        <v>31.875</v>
      </c>
      <c r="J418">
        <v>979.11199999999997</v>
      </c>
      <c r="K418">
        <v>81</v>
      </c>
    </row>
    <row r="419" spans="1:11">
      <c r="A419">
        <v>10161</v>
      </c>
      <c r="B419" t="s">
        <v>896</v>
      </c>
      <c r="C419" t="s">
        <v>506</v>
      </c>
      <c r="E419" t="s">
        <v>654</v>
      </c>
      <c r="F419">
        <v>71</v>
      </c>
      <c r="G419">
        <v>1956</v>
      </c>
      <c r="H419">
        <v>683</v>
      </c>
      <c r="I419">
        <v>0</v>
      </c>
      <c r="J419">
        <v>0</v>
      </c>
      <c r="K419">
        <v>0</v>
      </c>
    </row>
    <row r="420" spans="1:11">
      <c r="A420">
        <v>10162</v>
      </c>
      <c r="B420" t="s">
        <v>897</v>
      </c>
      <c r="C420" t="s">
        <v>510</v>
      </c>
      <c r="D420" t="s">
        <v>79</v>
      </c>
      <c r="E420" t="s">
        <v>654</v>
      </c>
      <c r="F420">
        <v>71</v>
      </c>
      <c r="G420">
        <v>1968</v>
      </c>
      <c r="H420">
        <v>684</v>
      </c>
      <c r="I420">
        <v>0</v>
      </c>
      <c r="J420">
        <v>0</v>
      </c>
      <c r="K420">
        <v>0</v>
      </c>
    </row>
    <row r="421" spans="1:11">
      <c r="A421">
        <v>27071</v>
      </c>
      <c r="B421" t="s">
        <v>898</v>
      </c>
      <c r="C421" t="s">
        <v>502</v>
      </c>
      <c r="E421" t="s">
        <v>1396</v>
      </c>
      <c r="F421">
        <v>61</v>
      </c>
      <c r="G421">
        <v>1986</v>
      </c>
      <c r="H421">
        <v>340</v>
      </c>
      <c r="I421">
        <v>3.9380000000000002</v>
      </c>
      <c r="J421">
        <v>146.53200000000001</v>
      </c>
      <c r="K421">
        <v>52</v>
      </c>
    </row>
    <row r="422" spans="1:11">
      <c r="A422">
        <v>27073</v>
      </c>
      <c r="B422" t="s">
        <v>898</v>
      </c>
      <c r="C422" t="s">
        <v>540</v>
      </c>
      <c r="E422" t="s">
        <v>1396</v>
      </c>
      <c r="F422">
        <v>61</v>
      </c>
      <c r="G422">
        <v>1988</v>
      </c>
      <c r="H422">
        <v>361</v>
      </c>
      <c r="I422">
        <v>1.4379999999999999</v>
      </c>
      <c r="J422">
        <v>115.03700000000001</v>
      </c>
      <c r="K422">
        <v>52</v>
      </c>
    </row>
    <row r="423" spans="1:11">
      <c r="A423">
        <v>26035</v>
      </c>
      <c r="B423" t="s">
        <v>899</v>
      </c>
      <c r="C423" t="s">
        <v>900</v>
      </c>
      <c r="E423" t="s">
        <v>1480</v>
      </c>
      <c r="F423">
        <v>36</v>
      </c>
      <c r="G423">
        <v>1968</v>
      </c>
      <c r="H423">
        <v>685</v>
      </c>
      <c r="I423">
        <v>0</v>
      </c>
      <c r="J423">
        <v>0</v>
      </c>
      <c r="K423">
        <v>0</v>
      </c>
    </row>
    <row r="424" spans="1:11">
      <c r="A424">
        <v>13004</v>
      </c>
      <c r="B424" t="s">
        <v>1483</v>
      </c>
      <c r="C424" t="s">
        <v>506</v>
      </c>
      <c r="E424" t="s">
        <v>459</v>
      </c>
      <c r="F424">
        <v>54</v>
      </c>
      <c r="G424">
        <v>1965</v>
      </c>
      <c r="H424">
        <v>204</v>
      </c>
      <c r="I424">
        <v>9.0809999999999995</v>
      </c>
      <c r="J424">
        <v>472.69600000000003</v>
      </c>
      <c r="K424">
        <v>140</v>
      </c>
    </row>
    <row r="425" spans="1:11">
      <c r="A425">
        <v>21821</v>
      </c>
      <c r="B425" t="s">
        <v>901</v>
      </c>
      <c r="C425" t="s">
        <v>564</v>
      </c>
      <c r="E425" t="s">
        <v>1480</v>
      </c>
      <c r="F425">
        <v>36</v>
      </c>
      <c r="G425">
        <v>1960</v>
      </c>
      <c r="H425">
        <v>686</v>
      </c>
      <c r="I425">
        <v>0</v>
      </c>
      <c r="J425">
        <v>0</v>
      </c>
      <c r="K425">
        <v>0</v>
      </c>
    </row>
    <row r="426" spans="1:11">
      <c r="A426">
        <v>23054</v>
      </c>
      <c r="B426" t="s">
        <v>901</v>
      </c>
      <c r="C426" t="s">
        <v>506</v>
      </c>
      <c r="E426" t="s">
        <v>479</v>
      </c>
      <c r="F426">
        <v>1</v>
      </c>
      <c r="G426">
        <v>1978</v>
      </c>
      <c r="H426">
        <v>52</v>
      </c>
      <c r="I426">
        <v>32.656999999999996</v>
      </c>
      <c r="J426">
        <v>1816.3230000000001</v>
      </c>
      <c r="K426">
        <v>638</v>
      </c>
    </row>
    <row r="427" spans="1:11">
      <c r="A427">
        <v>12009</v>
      </c>
      <c r="B427" t="s">
        <v>1484</v>
      </c>
      <c r="C427" t="s">
        <v>1485</v>
      </c>
      <c r="E427" t="s">
        <v>141</v>
      </c>
      <c r="F427">
        <v>48</v>
      </c>
      <c r="G427">
        <v>1960</v>
      </c>
      <c r="H427">
        <v>151</v>
      </c>
      <c r="I427">
        <v>13.516</v>
      </c>
      <c r="J427">
        <v>794.76300000000003</v>
      </c>
      <c r="K427">
        <v>243</v>
      </c>
    </row>
    <row r="428" spans="1:11">
      <c r="A428">
        <v>12045</v>
      </c>
      <c r="B428" t="s">
        <v>1486</v>
      </c>
      <c r="C428" t="s">
        <v>911</v>
      </c>
      <c r="D428" t="s">
        <v>79</v>
      </c>
      <c r="E428" t="s">
        <v>141</v>
      </c>
      <c r="F428">
        <v>48</v>
      </c>
      <c r="G428">
        <v>1965</v>
      </c>
      <c r="H428">
        <v>343</v>
      </c>
      <c r="I428">
        <v>1.5</v>
      </c>
      <c r="J428">
        <v>138.869</v>
      </c>
      <c r="K428">
        <v>63</v>
      </c>
    </row>
    <row r="429" spans="1:11">
      <c r="A429">
        <v>10012</v>
      </c>
      <c r="B429" t="s">
        <v>902</v>
      </c>
      <c r="C429" t="s">
        <v>563</v>
      </c>
      <c r="E429" t="s">
        <v>1413</v>
      </c>
      <c r="F429">
        <v>66</v>
      </c>
      <c r="G429">
        <v>1975</v>
      </c>
      <c r="H429">
        <v>687</v>
      </c>
      <c r="I429">
        <v>0</v>
      </c>
      <c r="J429">
        <v>0</v>
      </c>
      <c r="K429">
        <v>0</v>
      </c>
    </row>
    <row r="430" spans="1:11">
      <c r="A430">
        <v>10011</v>
      </c>
      <c r="B430" t="s">
        <v>902</v>
      </c>
      <c r="C430" t="s">
        <v>506</v>
      </c>
      <c r="E430" t="s">
        <v>1413</v>
      </c>
      <c r="F430">
        <v>66</v>
      </c>
      <c r="G430">
        <v>1976</v>
      </c>
      <c r="H430">
        <v>543</v>
      </c>
      <c r="I430">
        <v>0</v>
      </c>
      <c r="J430">
        <v>4</v>
      </c>
      <c r="K430">
        <v>0</v>
      </c>
    </row>
    <row r="431" spans="1:11">
      <c r="A431">
        <v>13021</v>
      </c>
      <c r="B431" t="s">
        <v>1487</v>
      </c>
      <c r="C431" t="s">
        <v>540</v>
      </c>
      <c r="E431" t="s">
        <v>1304</v>
      </c>
      <c r="F431">
        <v>75</v>
      </c>
      <c r="G431">
        <v>1956</v>
      </c>
      <c r="H431">
        <v>688</v>
      </c>
      <c r="I431">
        <v>0</v>
      </c>
      <c r="J431">
        <v>0</v>
      </c>
      <c r="K431">
        <v>0</v>
      </c>
    </row>
    <row r="432" spans="1:11">
      <c r="A432">
        <v>13064</v>
      </c>
      <c r="B432" t="s">
        <v>1580</v>
      </c>
      <c r="C432" t="s">
        <v>512</v>
      </c>
      <c r="D432" t="s">
        <v>63</v>
      </c>
      <c r="E432" t="s">
        <v>479</v>
      </c>
      <c r="F432">
        <v>1</v>
      </c>
      <c r="G432">
        <v>1998</v>
      </c>
      <c r="H432">
        <v>689</v>
      </c>
      <c r="I432">
        <v>0</v>
      </c>
      <c r="J432">
        <v>0</v>
      </c>
      <c r="K432">
        <v>0</v>
      </c>
    </row>
    <row r="433" spans="1:11">
      <c r="A433">
        <v>28029</v>
      </c>
      <c r="B433" t="s">
        <v>903</v>
      </c>
      <c r="C433" t="s">
        <v>535</v>
      </c>
      <c r="D433" t="s">
        <v>79</v>
      </c>
      <c r="E433" t="s">
        <v>617</v>
      </c>
      <c r="F433">
        <v>62</v>
      </c>
      <c r="G433">
        <v>1968</v>
      </c>
      <c r="H433">
        <v>225</v>
      </c>
      <c r="I433">
        <v>13.656000000000001</v>
      </c>
      <c r="J433">
        <v>432.12</v>
      </c>
      <c r="K433">
        <v>0</v>
      </c>
    </row>
    <row r="434" spans="1:11">
      <c r="A434">
        <v>28030</v>
      </c>
      <c r="B434" t="s">
        <v>904</v>
      </c>
      <c r="C434" t="s">
        <v>540</v>
      </c>
      <c r="E434" t="s">
        <v>617</v>
      </c>
      <c r="F434">
        <v>62</v>
      </c>
      <c r="G434">
        <v>1967</v>
      </c>
      <c r="H434">
        <v>131</v>
      </c>
      <c r="I434">
        <v>17.672000000000001</v>
      </c>
      <c r="J434">
        <v>933.678</v>
      </c>
      <c r="K434">
        <v>260</v>
      </c>
    </row>
    <row r="435" spans="1:11">
      <c r="A435">
        <v>99532</v>
      </c>
      <c r="B435" t="s">
        <v>905</v>
      </c>
      <c r="C435" t="s">
        <v>672</v>
      </c>
      <c r="E435" t="s">
        <v>167</v>
      </c>
      <c r="F435">
        <v>17</v>
      </c>
      <c r="G435">
        <v>1965</v>
      </c>
      <c r="H435">
        <v>3</v>
      </c>
      <c r="I435">
        <v>55.75</v>
      </c>
      <c r="J435">
        <v>3710.9690000000001</v>
      </c>
      <c r="K435">
        <v>1429</v>
      </c>
    </row>
    <row r="436" spans="1:11">
      <c r="A436">
        <v>21775</v>
      </c>
      <c r="B436" t="s">
        <v>905</v>
      </c>
      <c r="C436" t="s">
        <v>563</v>
      </c>
      <c r="E436" t="s">
        <v>167</v>
      </c>
      <c r="F436">
        <v>17</v>
      </c>
      <c r="G436">
        <v>1991</v>
      </c>
      <c r="H436">
        <v>7</v>
      </c>
      <c r="I436">
        <v>53.25</v>
      </c>
      <c r="J436">
        <v>3318.288</v>
      </c>
      <c r="K436">
        <v>1221</v>
      </c>
    </row>
    <row r="437" spans="1:11">
      <c r="A437">
        <v>21774</v>
      </c>
      <c r="B437" t="s">
        <v>905</v>
      </c>
      <c r="C437" t="s">
        <v>523</v>
      </c>
      <c r="E437" t="s">
        <v>167</v>
      </c>
      <c r="F437">
        <v>17</v>
      </c>
      <c r="G437">
        <v>1994</v>
      </c>
      <c r="H437">
        <v>13</v>
      </c>
      <c r="I437">
        <v>47.75</v>
      </c>
      <c r="J437">
        <v>3194.9960000000001</v>
      </c>
      <c r="K437">
        <v>1317</v>
      </c>
    </row>
    <row r="438" spans="1:11">
      <c r="A438">
        <v>12081</v>
      </c>
      <c r="B438" t="s">
        <v>905</v>
      </c>
      <c r="C438" t="s">
        <v>602</v>
      </c>
      <c r="E438" t="s">
        <v>1407</v>
      </c>
      <c r="F438">
        <v>73</v>
      </c>
      <c r="G438">
        <v>1947</v>
      </c>
      <c r="H438">
        <v>446</v>
      </c>
      <c r="I438">
        <v>1.4379999999999999</v>
      </c>
      <c r="J438">
        <v>54.03</v>
      </c>
      <c r="K438">
        <v>0</v>
      </c>
    </row>
    <row r="439" spans="1:11">
      <c r="A439">
        <v>20702</v>
      </c>
      <c r="B439" t="s">
        <v>906</v>
      </c>
      <c r="C439" t="s">
        <v>907</v>
      </c>
      <c r="D439" t="s">
        <v>79</v>
      </c>
      <c r="E439" t="s">
        <v>167</v>
      </c>
      <c r="F439">
        <v>17</v>
      </c>
      <c r="G439">
        <v>1969</v>
      </c>
      <c r="H439">
        <v>277</v>
      </c>
      <c r="I439">
        <v>6</v>
      </c>
      <c r="J439">
        <v>294.947</v>
      </c>
      <c r="K439">
        <v>28</v>
      </c>
    </row>
    <row r="440" spans="1:11">
      <c r="A440">
        <v>26060</v>
      </c>
      <c r="B440" t="s">
        <v>908</v>
      </c>
      <c r="C440" t="s">
        <v>563</v>
      </c>
      <c r="E440" t="s">
        <v>471</v>
      </c>
      <c r="F440">
        <v>27</v>
      </c>
      <c r="G440">
        <v>1953</v>
      </c>
      <c r="H440">
        <v>297</v>
      </c>
      <c r="I440">
        <v>2.375</v>
      </c>
      <c r="J440">
        <v>243.87100000000001</v>
      </c>
      <c r="K440">
        <v>107</v>
      </c>
    </row>
    <row r="441" spans="1:11">
      <c r="A441">
        <v>10074</v>
      </c>
      <c r="B441" t="s">
        <v>909</v>
      </c>
      <c r="C441" t="s">
        <v>594</v>
      </c>
      <c r="D441" t="s">
        <v>79</v>
      </c>
      <c r="E441" t="s">
        <v>471</v>
      </c>
      <c r="F441">
        <v>27</v>
      </c>
      <c r="G441">
        <v>1958</v>
      </c>
      <c r="H441">
        <v>534</v>
      </c>
      <c r="I441">
        <v>0</v>
      </c>
      <c r="J441">
        <v>11</v>
      </c>
      <c r="K441">
        <v>0</v>
      </c>
    </row>
    <row r="442" spans="1:11">
      <c r="A442">
        <v>24225</v>
      </c>
      <c r="B442" t="s">
        <v>910</v>
      </c>
      <c r="C442" t="s">
        <v>521</v>
      </c>
      <c r="E442" t="s">
        <v>476</v>
      </c>
      <c r="F442">
        <v>51</v>
      </c>
      <c r="G442">
        <v>1945</v>
      </c>
      <c r="H442">
        <v>526</v>
      </c>
      <c r="I442">
        <v>0</v>
      </c>
      <c r="J442">
        <v>15</v>
      </c>
      <c r="K442">
        <v>0</v>
      </c>
    </row>
    <row r="443" spans="1:11">
      <c r="A443">
        <v>12085</v>
      </c>
      <c r="B443" t="s">
        <v>1488</v>
      </c>
      <c r="C443" t="s">
        <v>508</v>
      </c>
      <c r="D443" t="s">
        <v>79</v>
      </c>
      <c r="E443" t="s">
        <v>1407</v>
      </c>
      <c r="F443">
        <v>73</v>
      </c>
      <c r="G443">
        <v>1949</v>
      </c>
      <c r="H443">
        <v>690</v>
      </c>
      <c r="I443">
        <v>0</v>
      </c>
      <c r="J443">
        <v>0</v>
      </c>
      <c r="K443">
        <v>0</v>
      </c>
    </row>
    <row r="444" spans="1:11">
      <c r="A444">
        <v>29037</v>
      </c>
      <c r="B444" t="s">
        <v>912</v>
      </c>
      <c r="C444" t="s">
        <v>913</v>
      </c>
      <c r="E444" t="s">
        <v>1397</v>
      </c>
      <c r="F444">
        <v>2</v>
      </c>
      <c r="G444">
        <v>1974</v>
      </c>
      <c r="H444">
        <v>99</v>
      </c>
      <c r="I444">
        <v>25.062999999999999</v>
      </c>
      <c r="J444">
        <v>1207.56</v>
      </c>
      <c r="K444">
        <v>269</v>
      </c>
    </row>
    <row r="445" spans="1:11">
      <c r="A445">
        <v>24330</v>
      </c>
      <c r="B445" t="s">
        <v>914</v>
      </c>
      <c r="C445" t="s">
        <v>665</v>
      </c>
      <c r="D445" t="s">
        <v>79</v>
      </c>
      <c r="E445" t="s">
        <v>1397</v>
      </c>
      <c r="F445">
        <v>2</v>
      </c>
      <c r="G445">
        <v>1979</v>
      </c>
      <c r="H445">
        <v>116</v>
      </c>
      <c r="I445">
        <v>21.001000000000001</v>
      </c>
      <c r="J445">
        <v>1043.1559999999999</v>
      </c>
      <c r="K445">
        <v>256</v>
      </c>
    </row>
    <row r="446" spans="1:11">
      <c r="A446">
        <v>99599</v>
      </c>
      <c r="B446" t="s">
        <v>915</v>
      </c>
      <c r="C446" t="s">
        <v>555</v>
      </c>
      <c r="E446" t="s">
        <v>125</v>
      </c>
      <c r="F446">
        <v>6</v>
      </c>
      <c r="G446">
        <v>1958</v>
      </c>
      <c r="H446">
        <v>271</v>
      </c>
      <c r="I446">
        <v>3.875</v>
      </c>
      <c r="J446">
        <v>310.43400000000003</v>
      </c>
      <c r="K446">
        <v>158</v>
      </c>
    </row>
    <row r="447" spans="1:11">
      <c r="A447">
        <v>21784</v>
      </c>
      <c r="B447" t="s">
        <v>916</v>
      </c>
      <c r="C447" t="s">
        <v>538</v>
      </c>
      <c r="E447" t="s">
        <v>456</v>
      </c>
      <c r="F447">
        <v>20</v>
      </c>
      <c r="G447">
        <v>1949</v>
      </c>
      <c r="H447">
        <v>200</v>
      </c>
      <c r="I447">
        <v>11.718999999999999</v>
      </c>
      <c r="J447">
        <v>482.83499999999998</v>
      </c>
      <c r="K447">
        <v>100</v>
      </c>
    </row>
    <row r="448" spans="1:11">
      <c r="A448">
        <v>12028</v>
      </c>
      <c r="B448" t="s">
        <v>1489</v>
      </c>
      <c r="C448" t="s">
        <v>538</v>
      </c>
      <c r="E448" t="s">
        <v>1407</v>
      </c>
      <c r="F448">
        <v>73</v>
      </c>
      <c r="G448">
        <v>1940</v>
      </c>
      <c r="H448">
        <v>430</v>
      </c>
      <c r="I448">
        <v>2.157</v>
      </c>
      <c r="J448">
        <v>67.337000000000003</v>
      </c>
      <c r="K448">
        <v>0</v>
      </c>
    </row>
    <row r="449" spans="1:11">
      <c r="A449">
        <v>13043</v>
      </c>
      <c r="B449" t="s">
        <v>1490</v>
      </c>
      <c r="C449" t="s">
        <v>525</v>
      </c>
      <c r="D449" t="s">
        <v>79</v>
      </c>
      <c r="E449" t="s">
        <v>475</v>
      </c>
      <c r="F449">
        <v>64</v>
      </c>
      <c r="G449">
        <v>1964</v>
      </c>
      <c r="H449">
        <v>691</v>
      </c>
      <c r="I449">
        <v>0</v>
      </c>
      <c r="J449">
        <v>0</v>
      </c>
      <c r="K449">
        <v>0</v>
      </c>
    </row>
    <row r="450" spans="1:11">
      <c r="A450">
        <v>27062</v>
      </c>
      <c r="B450" t="s">
        <v>918</v>
      </c>
      <c r="C450" t="s">
        <v>564</v>
      </c>
      <c r="E450" t="s">
        <v>604</v>
      </c>
      <c r="F450">
        <v>45</v>
      </c>
      <c r="G450">
        <v>1954</v>
      </c>
      <c r="H450">
        <v>208</v>
      </c>
      <c r="I450">
        <v>8</v>
      </c>
      <c r="J450">
        <v>460.52499999999998</v>
      </c>
      <c r="K450">
        <v>68</v>
      </c>
    </row>
    <row r="451" spans="1:11">
      <c r="A451">
        <v>25014</v>
      </c>
      <c r="B451" t="s">
        <v>919</v>
      </c>
      <c r="C451" t="s">
        <v>602</v>
      </c>
      <c r="E451" t="s">
        <v>1404</v>
      </c>
      <c r="F451">
        <v>55</v>
      </c>
      <c r="G451">
        <v>1959</v>
      </c>
      <c r="H451">
        <v>82</v>
      </c>
      <c r="I451">
        <v>28.187999999999999</v>
      </c>
      <c r="J451">
        <v>1315.673</v>
      </c>
      <c r="K451">
        <v>349</v>
      </c>
    </row>
    <row r="452" spans="1:11">
      <c r="A452">
        <v>12070</v>
      </c>
      <c r="B452" t="s">
        <v>1491</v>
      </c>
      <c r="C452" t="s">
        <v>550</v>
      </c>
      <c r="E452" t="s">
        <v>475</v>
      </c>
      <c r="F452">
        <v>64</v>
      </c>
      <c r="G452">
        <v>1968</v>
      </c>
      <c r="H452">
        <v>243</v>
      </c>
      <c r="I452">
        <v>10.563000000000001</v>
      </c>
      <c r="J452">
        <v>386.71300000000002</v>
      </c>
      <c r="K452">
        <v>0</v>
      </c>
    </row>
    <row r="453" spans="1:11">
      <c r="A453">
        <v>29002</v>
      </c>
      <c r="B453" t="s">
        <v>920</v>
      </c>
      <c r="C453" t="s">
        <v>891</v>
      </c>
      <c r="D453" t="s">
        <v>79</v>
      </c>
      <c r="E453" t="s">
        <v>169</v>
      </c>
      <c r="F453">
        <v>19</v>
      </c>
      <c r="G453">
        <v>1975</v>
      </c>
      <c r="H453">
        <v>76</v>
      </c>
      <c r="I453">
        <v>30.625</v>
      </c>
      <c r="J453">
        <v>1425.7280000000001</v>
      </c>
      <c r="K453">
        <v>333</v>
      </c>
    </row>
    <row r="454" spans="1:11">
      <c r="A454">
        <v>25015</v>
      </c>
      <c r="B454" t="s">
        <v>921</v>
      </c>
      <c r="C454" t="s">
        <v>525</v>
      </c>
      <c r="D454" t="s">
        <v>79</v>
      </c>
      <c r="E454" t="s">
        <v>1404</v>
      </c>
      <c r="F454">
        <v>55</v>
      </c>
      <c r="G454">
        <v>1960</v>
      </c>
      <c r="H454">
        <v>121</v>
      </c>
      <c r="I454">
        <v>20.030999999999999</v>
      </c>
      <c r="J454">
        <v>1016.285</v>
      </c>
      <c r="K454">
        <v>362</v>
      </c>
    </row>
    <row r="455" spans="1:11">
      <c r="A455">
        <v>24243</v>
      </c>
      <c r="B455" t="s">
        <v>922</v>
      </c>
      <c r="C455" t="s">
        <v>506</v>
      </c>
      <c r="E455" t="s">
        <v>520</v>
      </c>
      <c r="F455">
        <v>29</v>
      </c>
      <c r="G455">
        <v>1965</v>
      </c>
      <c r="H455">
        <v>336</v>
      </c>
      <c r="I455">
        <v>2</v>
      </c>
      <c r="J455">
        <v>154.57</v>
      </c>
      <c r="K455">
        <v>58</v>
      </c>
    </row>
    <row r="456" spans="1:11">
      <c r="A456">
        <v>23148</v>
      </c>
      <c r="B456" t="s">
        <v>1492</v>
      </c>
      <c r="C456" t="s">
        <v>540</v>
      </c>
      <c r="E456" t="s">
        <v>141</v>
      </c>
      <c r="F456">
        <v>48</v>
      </c>
      <c r="G456">
        <v>1991</v>
      </c>
      <c r="H456">
        <v>692</v>
      </c>
      <c r="I456">
        <v>0</v>
      </c>
      <c r="J456">
        <v>0</v>
      </c>
      <c r="K456">
        <v>0</v>
      </c>
    </row>
    <row r="457" spans="1:11">
      <c r="A457">
        <v>23083</v>
      </c>
      <c r="B457" t="s">
        <v>923</v>
      </c>
      <c r="C457" t="s">
        <v>633</v>
      </c>
      <c r="D457" t="s">
        <v>79</v>
      </c>
      <c r="E457" t="s">
        <v>141</v>
      </c>
      <c r="F457">
        <v>48</v>
      </c>
      <c r="G457">
        <v>1970</v>
      </c>
      <c r="H457">
        <v>413</v>
      </c>
      <c r="I457">
        <v>2.5</v>
      </c>
      <c r="J457">
        <v>73.935000000000002</v>
      </c>
      <c r="K457">
        <v>0</v>
      </c>
    </row>
    <row r="458" spans="1:11">
      <c r="A458">
        <v>22993</v>
      </c>
      <c r="B458" t="s">
        <v>924</v>
      </c>
      <c r="C458" t="s">
        <v>522</v>
      </c>
      <c r="E458" t="s">
        <v>125</v>
      </c>
      <c r="F458">
        <v>6</v>
      </c>
      <c r="G458">
        <v>1953</v>
      </c>
      <c r="H458">
        <v>693</v>
      </c>
      <c r="I458">
        <v>0</v>
      </c>
      <c r="J458">
        <v>0</v>
      </c>
      <c r="K458">
        <v>0</v>
      </c>
    </row>
    <row r="459" spans="1:11">
      <c r="A459">
        <v>20688</v>
      </c>
      <c r="B459" t="s">
        <v>925</v>
      </c>
      <c r="C459" t="s">
        <v>540</v>
      </c>
      <c r="E459" t="s">
        <v>124</v>
      </c>
      <c r="F459">
        <v>22</v>
      </c>
      <c r="G459">
        <v>1959</v>
      </c>
      <c r="H459">
        <v>694</v>
      </c>
      <c r="I459">
        <v>0</v>
      </c>
      <c r="J459">
        <v>0</v>
      </c>
      <c r="K459">
        <v>0</v>
      </c>
    </row>
    <row r="460" spans="1:11">
      <c r="A460">
        <v>12071</v>
      </c>
      <c r="B460" t="s">
        <v>1493</v>
      </c>
      <c r="C460" t="s">
        <v>546</v>
      </c>
      <c r="D460" t="s">
        <v>79</v>
      </c>
      <c r="E460" t="s">
        <v>1404</v>
      </c>
      <c r="F460">
        <v>55</v>
      </c>
      <c r="G460">
        <v>1978</v>
      </c>
      <c r="H460">
        <v>529</v>
      </c>
      <c r="I460">
        <v>0.313</v>
      </c>
      <c r="J460">
        <v>12.778</v>
      </c>
      <c r="K460">
        <v>0</v>
      </c>
    </row>
    <row r="461" spans="1:11">
      <c r="A461">
        <v>98457</v>
      </c>
      <c r="B461" t="s">
        <v>926</v>
      </c>
      <c r="C461" t="s">
        <v>538</v>
      </c>
      <c r="E461" t="s">
        <v>456</v>
      </c>
      <c r="F461">
        <v>20</v>
      </c>
      <c r="G461">
        <v>1960</v>
      </c>
      <c r="H461">
        <v>379</v>
      </c>
      <c r="I461">
        <v>2.657</v>
      </c>
      <c r="J461">
        <v>97.528999999999996</v>
      </c>
      <c r="K461">
        <v>0</v>
      </c>
    </row>
    <row r="462" spans="1:11">
      <c r="A462">
        <v>98458</v>
      </c>
      <c r="B462" t="s">
        <v>927</v>
      </c>
      <c r="C462" t="s">
        <v>571</v>
      </c>
      <c r="D462" t="s">
        <v>79</v>
      </c>
      <c r="E462" t="s">
        <v>456</v>
      </c>
      <c r="F462">
        <v>20</v>
      </c>
      <c r="G462">
        <v>1962</v>
      </c>
      <c r="H462">
        <v>461</v>
      </c>
      <c r="I462">
        <v>0.96899999999999997</v>
      </c>
      <c r="J462">
        <v>42.463000000000001</v>
      </c>
      <c r="K462">
        <v>0</v>
      </c>
    </row>
    <row r="463" spans="1:11">
      <c r="A463">
        <v>21757</v>
      </c>
      <c r="B463" t="s">
        <v>928</v>
      </c>
      <c r="C463" t="s">
        <v>522</v>
      </c>
      <c r="E463" t="s">
        <v>929</v>
      </c>
      <c r="F463">
        <v>31</v>
      </c>
      <c r="G463">
        <v>1973</v>
      </c>
      <c r="H463">
        <v>695</v>
      </c>
      <c r="I463">
        <v>0</v>
      </c>
      <c r="J463">
        <v>0</v>
      </c>
      <c r="K463">
        <v>0</v>
      </c>
    </row>
    <row r="464" spans="1:11">
      <c r="A464">
        <v>21787</v>
      </c>
      <c r="B464" t="s">
        <v>930</v>
      </c>
      <c r="C464" t="s">
        <v>508</v>
      </c>
      <c r="D464" t="s">
        <v>79</v>
      </c>
      <c r="E464" t="s">
        <v>929</v>
      </c>
      <c r="F464">
        <v>31</v>
      </c>
      <c r="G464">
        <v>1969</v>
      </c>
      <c r="H464">
        <v>696</v>
      </c>
      <c r="I464">
        <v>0</v>
      </c>
      <c r="J464">
        <v>0</v>
      </c>
      <c r="K464">
        <v>0</v>
      </c>
    </row>
    <row r="465" spans="1:11">
      <c r="A465">
        <v>10088</v>
      </c>
      <c r="B465" t="s">
        <v>931</v>
      </c>
      <c r="C465" t="s">
        <v>652</v>
      </c>
      <c r="D465" t="s">
        <v>79</v>
      </c>
      <c r="E465" t="s">
        <v>1163</v>
      </c>
      <c r="F465">
        <v>69</v>
      </c>
      <c r="G465">
        <v>1967</v>
      </c>
      <c r="H465">
        <v>509</v>
      </c>
      <c r="I465">
        <v>0</v>
      </c>
      <c r="J465">
        <v>21</v>
      </c>
      <c r="K465">
        <v>0</v>
      </c>
    </row>
    <row r="466" spans="1:11">
      <c r="A466">
        <v>10089</v>
      </c>
      <c r="B466" t="s">
        <v>931</v>
      </c>
      <c r="C466" t="s">
        <v>835</v>
      </c>
      <c r="E466" t="s">
        <v>1163</v>
      </c>
      <c r="F466">
        <v>69</v>
      </c>
      <c r="G466">
        <v>1963</v>
      </c>
      <c r="H466">
        <v>561</v>
      </c>
      <c r="I466">
        <v>0</v>
      </c>
      <c r="J466">
        <v>1</v>
      </c>
      <c r="K466">
        <v>0</v>
      </c>
    </row>
    <row r="467" spans="1:11">
      <c r="A467">
        <v>11048</v>
      </c>
      <c r="B467" t="s">
        <v>1221</v>
      </c>
      <c r="C467" t="s">
        <v>583</v>
      </c>
      <c r="E467" t="s">
        <v>475</v>
      </c>
      <c r="F467">
        <v>64</v>
      </c>
      <c r="G467">
        <v>1977</v>
      </c>
      <c r="H467">
        <v>369</v>
      </c>
      <c r="I467">
        <v>6.5629999999999997</v>
      </c>
      <c r="J467">
        <v>107.80800000000001</v>
      </c>
      <c r="K467">
        <v>0</v>
      </c>
    </row>
    <row r="468" spans="1:11">
      <c r="A468">
        <v>12053</v>
      </c>
      <c r="B468" t="s">
        <v>1494</v>
      </c>
      <c r="C468" t="s">
        <v>672</v>
      </c>
      <c r="E468" t="s">
        <v>1289</v>
      </c>
      <c r="F468">
        <v>56</v>
      </c>
      <c r="G468">
        <v>1970</v>
      </c>
      <c r="H468">
        <v>113</v>
      </c>
      <c r="I468">
        <v>20.329000000000001</v>
      </c>
      <c r="J468">
        <v>1112.155</v>
      </c>
      <c r="K468">
        <v>314</v>
      </c>
    </row>
    <row r="469" spans="1:11">
      <c r="A469">
        <v>11023</v>
      </c>
      <c r="B469" t="s">
        <v>1222</v>
      </c>
      <c r="C469" t="s">
        <v>718</v>
      </c>
      <c r="E469" t="s">
        <v>185</v>
      </c>
      <c r="F469">
        <v>33</v>
      </c>
      <c r="G469">
        <v>1979</v>
      </c>
      <c r="H469">
        <v>234</v>
      </c>
      <c r="I469">
        <v>5.3440000000000003</v>
      </c>
      <c r="J469">
        <v>404.58199999999999</v>
      </c>
      <c r="K469">
        <v>151</v>
      </c>
    </row>
    <row r="470" spans="1:11">
      <c r="A470">
        <v>12026</v>
      </c>
      <c r="B470" t="s">
        <v>1222</v>
      </c>
      <c r="C470" t="s">
        <v>521</v>
      </c>
      <c r="E470" t="s">
        <v>1400</v>
      </c>
      <c r="F470">
        <v>70</v>
      </c>
      <c r="G470">
        <v>1945</v>
      </c>
      <c r="H470">
        <v>472</v>
      </c>
      <c r="I470">
        <v>0.96899999999999997</v>
      </c>
      <c r="J470">
        <v>36.411000000000001</v>
      </c>
      <c r="K470">
        <v>0</v>
      </c>
    </row>
    <row r="471" spans="1:11">
      <c r="A471">
        <v>13011</v>
      </c>
      <c r="B471" t="s">
        <v>1222</v>
      </c>
      <c r="C471" t="s">
        <v>550</v>
      </c>
      <c r="E471" t="s">
        <v>1304</v>
      </c>
      <c r="F471">
        <v>75</v>
      </c>
      <c r="G471">
        <v>1958</v>
      </c>
      <c r="H471">
        <v>435</v>
      </c>
      <c r="I471">
        <v>1.7190000000000001</v>
      </c>
      <c r="J471">
        <v>64.069999999999993</v>
      </c>
      <c r="K471">
        <v>0</v>
      </c>
    </row>
    <row r="472" spans="1:11">
      <c r="A472">
        <v>12013</v>
      </c>
      <c r="B472" t="s">
        <v>1495</v>
      </c>
      <c r="C472" t="s">
        <v>535</v>
      </c>
      <c r="D472" t="s">
        <v>79</v>
      </c>
      <c r="E472" t="s">
        <v>185</v>
      </c>
      <c r="F472">
        <v>33</v>
      </c>
      <c r="G472">
        <v>1979</v>
      </c>
      <c r="H472">
        <v>438</v>
      </c>
      <c r="I472">
        <v>1.5</v>
      </c>
      <c r="J472">
        <v>60.706000000000003</v>
      </c>
      <c r="K472">
        <v>0</v>
      </c>
    </row>
    <row r="473" spans="1:11">
      <c r="A473">
        <v>10145</v>
      </c>
      <c r="B473" t="s">
        <v>932</v>
      </c>
      <c r="C473" t="s">
        <v>505</v>
      </c>
      <c r="E473" t="s">
        <v>1289</v>
      </c>
      <c r="F473">
        <v>56</v>
      </c>
      <c r="G473">
        <v>1973</v>
      </c>
      <c r="H473">
        <v>488</v>
      </c>
      <c r="I473">
        <v>0.75</v>
      </c>
      <c r="J473">
        <v>27.731999999999999</v>
      </c>
      <c r="K473">
        <v>0</v>
      </c>
    </row>
    <row r="474" spans="1:11">
      <c r="A474">
        <v>23134</v>
      </c>
      <c r="B474" t="s">
        <v>932</v>
      </c>
      <c r="C474" t="s">
        <v>522</v>
      </c>
      <c r="E474" t="s">
        <v>185</v>
      </c>
      <c r="F474">
        <v>33</v>
      </c>
      <c r="G474">
        <v>1954</v>
      </c>
      <c r="H474">
        <v>53</v>
      </c>
      <c r="I474">
        <v>38.5</v>
      </c>
      <c r="J474">
        <v>1807.848</v>
      </c>
      <c r="K474">
        <v>510</v>
      </c>
    </row>
    <row r="475" spans="1:11">
      <c r="A475">
        <v>27049</v>
      </c>
      <c r="B475" t="s">
        <v>933</v>
      </c>
      <c r="C475" t="s">
        <v>502</v>
      </c>
      <c r="E475" t="s">
        <v>141</v>
      </c>
      <c r="F475">
        <v>48</v>
      </c>
      <c r="G475">
        <v>1986</v>
      </c>
      <c r="H475">
        <v>510</v>
      </c>
      <c r="I475">
        <v>0</v>
      </c>
      <c r="J475">
        <v>21</v>
      </c>
      <c r="K475">
        <v>0</v>
      </c>
    </row>
    <row r="476" spans="1:11">
      <c r="A476">
        <v>24310</v>
      </c>
      <c r="B476" t="s">
        <v>933</v>
      </c>
      <c r="C476" t="s">
        <v>826</v>
      </c>
      <c r="E476" t="s">
        <v>548</v>
      </c>
      <c r="F476">
        <v>16</v>
      </c>
      <c r="G476">
        <v>1990</v>
      </c>
      <c r="H476">
        <v>42</v>
      </c>
      <c r="I476">
        <v>23.094000000000001</v>
      </c>
      <c r="J476">
        <v>2009.92</v>
      </c>
      <c r="K476">
        <v>897</v>
      </c>
    </row>
    <row r="477" spans="1:11">
      <c r="A477">
        <v>10026</v>
      </c>
      <c r="B477" t="s">
        <v>935</v>
      </c>
      <c r="C477" t="s">
        <v>522</v>
      </c>
      <c r="E477" t="s">
        <v>473</v>
      </c>
      <c r="F477">
        <v>67</v>
      </c>
      <c r="G477">
        <v>1962</v>
      </c>
      <c r="H477">
        <v>562</v>
      </c>
      <c r="I477">
        <v>0</v>
      </c>
      <c r="J477">
        <v>1</v>
      </c>
      <c r="K477">
        <v>0</v>
      </c>
    </row>
    <row r="478" spans="1:11">
      <c r="A478">
        <v>20628</v>
      </c>
      <c r="B478" t="s">
        <v>936</v>
      </c>
      <c r="C478" t="s">
        <v>538</v>
      </c>
      <c r="E478" t="s">
        <v>169</v>
      </c>
      <c r="F478">
        <v>19</v>
      </c>
      <c r="G478">
        <v>1957</v>
      </c>
      <c r="H478">
        <v>428</v>
      </c>
      <c r="I478">
        <v>1.625</v>
      </c>
      <c r="J478">
        <v>67.727000000000004</v>
      </c>
      <c r="K478">
        <v>0</v>
      </c>
    </row>
    <row r="479" spans="1:11">
      <c r="A479">
        <v>99592</v>
      </c>
      <c r="B479" t="s">
        <v>936</v>
      </c>
      <c r="C479" t="s">
        <v>723</v>
      </c>
      <c r="E479" t="s">
        <v>169</v>
      </c>
      <c r="F479">
        <v>19</v>
      </c>
      <c r="G479">
        <v>1951</v>
      </c>
      <c r="H479">
        <v>370</v>
      </c>
      <c r="I479">
        <v>3.125</v>
      </c>
      <c r="J479">
        <v>107.024</v>
      </c>
      <c r="K479">
        <v>0</v>
      </c>
    </row>
    <row r="480" spans="1:11">
      <c r="A480">
        <v>21829</v>
      </c>
      <c r="B480" t="s">
        <v>937</v>
      </c>
      <c r="C480" t="s">
        <v>869</v>
      </c>
      <c r="D480" t="s">
        <v>79</v>
      </c>
      <c r="E480" t="s">
        <v>1480</v>
      </c>
      <c r="F480">
        <v>36</v>
      </c>
      <c r="G480">
        <v>1954</v>
      </c>
      <c r="H480">
        <v>697</v>
      </c>
      <c r="I480">
        <v>0</v>
      </c>
      <c r="J480">
        <v>0</v>
      </c>
      <c r="K480">
        <v>0</v>
      </c>
    </row>
    <row r="481" spans="1:11">
      <c r="A481">
        <v>11018</v>
      </c>
      <c r="B481" t="s">
        <v>938</v>
      </c>
      <c r="C481" t="s">
        <v>540</v>
      </c>
      <c r="E481" t="s">
        <v>604</v>
      </c>
      <c r="F481">
        <v>45</v>
      </c>
      <c r="G481">
        <v>1947</v>
      </c>
      <c r="H481">
        <v>114</v>
      </c>
      <c r="I481">
        <v>23.437999999999999</v>
      </c>
      <c r="J481">
        <v>1103.1949999999999</v>
      </c>
      <c r="K481">
        <v>256</v>
      </c>
    </row>
    <row r="482" spans="1:11">
      <c r="A482">
        <v>27014</v>
      </c>
      <c r="B482" t="s">
        <v>938</v>
      </c>
      <c r="C482" t="s">
        <v>569</v>
      </c>
      <c r="E482" t="s">
        <v>1397</v>
      </c>
      <c r="F482">
        <v>2</v>
      </c>
      <c r="G482">
        <v>1953</v>
      </c>
      <c r="H482">
        <v>404</v>
      </c>
      <c r="I482">
        <v>1.1879999999999999</v>
      </c>
      <c r="J482">
        <v>76.766999999999996</v>
      </c>
      <c r="K482">
        <v>28</v>
      </c>
    </row>
    <row r="483" spans="1:11">
      <c r="A483">
        <v>21751</v>
      </c>
      <c r="B483" t="s">
        <v>939</v>
      </c>
      <c r="C483" t="s">
        <v>523</v>
      </c>
      <c r="E483" t="s">
        <v>484</v>
      </c>
      <c r="F483">
        <v>21</v>
      </c>
      <c r="G483">
        <v>1969</v>
      </c>
      <c r="H483">
        <v>139</v>
      </c>
      <c r="I483">
        <v>7.8129999999999997</v>
      </c>
      <c r="J483">
        <v>883.29499999999996</v>
      </c>
      <c r="K483">
        <v>498</v>
      </c>
    </row>
    <row r="484" spans="1:11">
      <c r="A484">
        <v>23115</v>
      </c>
      <c r="B484" t="s">
        <v>940</v>
      </c>
      <c r="C484" t="s">
        <v>598</v>
      </c>
      <c r="D484" t="s">
        <v>79</v>
      </c>
      <c r="E484" t="s">
        <v>484</v>
      </c>
      <c r="F484">
        <v>21</v>
      </c>
      <c r="G484">
        <v>1994</v>
      </c>
      <c r="H484">
        <v>125</v>
      </c>
      <c r="I484">
        <v>11.218999999999999</v>
      </c>
      <c r="J484">
        <v>958.274</v>
      </c>
      <c r="K484">
        <v>491</v>
      </c>
    </row>
    <row r="485" spans="1:11">
      <c r="A485">
        <v>23117</v>
      </c>
      <c r="B485" t="s">
        <v>940</v>
      </c>
      <c r="C485" t="s">
        <v>848</v>
      </c>
      <c r="D485" t="s">
        <v>79</v>
      </c>
      <c r="E485" t="s">
        <v>484</v>
      </c>
      <c r="F485">
        <v>21</v>
      </c>
      <c r="G485">
        <v>1969</v>
      </c>
      <c r="H485">
        <v>115</v>
      </c>
      <c r="I485">
        <v>12.000999999999999</v>
      </c>
      <c r="J485">
        <v>1067.127</v>
      </c>
      <c r="K485">
        <v>566</v>
      </c>
    </row>
    <row r="486" spans="1:11">
      <c r="A486">
        <v>11015</v>
      </c>
      <c r="B486" t="s">
        <v>1223</v>
      </c>
      <c r="C486" t="s">
        <v>997</v>
      </c>
      <c r="D486" t="s">
        <v>79</v>
      </c>
      <c r="E486" t="s">
        <v>604</v>
      </c>
      <c r="F486">
        <v>45</v>
      </c>
      <c r="G486">
        <v>1980</v>
      </c>
      <c r="H486">
        <v>698</v>
      </c>
      <c r="I486">
        <v>0</v>
      </c>
      <c r="J486">
        <v>0</v>
      </c>
      <c r="K486">
        <v>0</v>
      </c>
    </row>
    <row r="487" spans="1:11">
      <c r="A487">
        <v>10058</v>
      </c>
      <c r="B487" t="s">
        <v>941</v>
      </c>
      <c r="C487" t="s">
        <v>582</v>
      </c>
      <c r="E487" t="s">
        <v>130</v>
      </c>
      <c r="F487">
        <v>30</v>
      </c>
      <c r="G487">
        <v>1977</v>
      </c>
      <c r="H487">
        <v>136</v>
      </c>
      <c r="I487">
        <v>24.376000000000001</v>
      </c>
      <c r="J487">
        <v>891.33199999999999</v>
      </c>
      <c r="K487">
        <v>33</v>
      </c>
    </row>
    <row r="488" spans="1:11">
      <c r="A488">
        <v>13066</v>
      </c>
      <c r="B488" t="s">
        <v>1581</v>
      </c>
      <c r="C488" t="s">
        <v>506</v>
      </c>
      <c r="E488" t="s">
        <v>1289</v>
      </c>
      <c r="F488">
        <v>56</v>
      </c>
      <c r="G488">
        <v>1967</v>
      </c>
      <c r="H488">
        <v>504</v>
      </c>
      <c r="I488">
        <v>0.68799999999999994</v>
      </c>
      <c r="J488">
        <v>21.754999999999999</v>
      </c>
      <c r="K488">
        <v>0</v>
      </c>
    </row>
    <row r="489" spans="1:11">
      <c r="A489">
        <v>12029</v>
      </c>
      <c r="B489" t="s">
        <v>942</v>
      </c>
      <c r="C489" t="s">
        <v>557</v>
      </c>
      <c r="E489" t="s">
        <v>1407</v>
      </c>
      <c r="F489">
        <v>73</v>
      </c>
      <c r="G489">
        <v>1957</v>
      </c>
      <c r="H489">
        <v>699</v>
      </c>
      <c r="I489">
        <v>0</v>
      </c>
      <c r="J489">
        <v>0</v>
      </c>
      <c r="K489">
        <v>0</v>
      </c>
    </row>
    <row r="490" spans="1:11">
      <c r="A490">
        <v>23021</v>
      </c>
      <c r="B490" t="s">
        <v>942</v>
      </c>
      <c r="C490" t="s">
        <v>540</v>
      </c>
      <c r="E490" t="s">
        <v>132</v>
      </c>
      <c r="F490">
        <v>43</v>
      </c>
      <c r="G490">
        <v>1958</v>
      </c>
      <c r="H490">
        <v>17</v>
      </c>
      <c r="I490">
        <v>35.313000000000002</v>
      </c>
      <c r="J490">
        <v>3035.0129999999999</v>
      </c>
      <c r="K490">
        <v>1293</v>
      </c>
    </row>
    <row r="491" spans="1:11">
      <c r="A491">
        <v>21874</v>
      </c>
      <c r="B491" t="s">
        <v>943</v>
      </c>
      <c r="C491" t="s">
        <v>820</v>
      </c>
      <c r="E491" t="s">
        <v>731</v>
      </c>
      <c r="F491">
        <v>10</v>
      </c>
      <c r="G491">
        <v>1947</v>
      </c>
      <c r="H491">
        <v>700</v>
      </c>
      <c r="I491">
        <v>0</v>
      </c>
      <c r="J491">
        <v>0</v>
      </c>
      <c r="K491">
        <v>0</v>
      </c>
    </row>
    <row r="492" spans="1:11">
      <c r="A492">
        <v>96022</v>
      </c>
      <c r="B492" t="s">
        <v>943</v>
      </c>
      <c r="C492" t="s">
        <v>944</v>
      </c>
      <c r="E492" t="s">
        <v>731</v>
      </c>
      <c r="F492">
        <v>10</v>
      </c>
      <c r="G492">
        <v>1950</v>
      </c>
      <c r="H492">
        <v>545</v>
      </c>
      <c r="I492">
        <v>0</v>
      </c>
      <c r="J492">
        <v>3</v>
      </c>
      <c r="K492">
        <v>0</v>
      </c>
    </row>
    <row r="493" spans="1:11">
      <c r="A493">
        <v>96021</v>
      </c>
      <c r="B493" t="s">
        <v>945</v>
      </c>
      <c r="C493" t="s">
        <v>946</v>
      </c>
      <c r="D493" t="s">
        <v>79</v>
      </c>
      <c r="E493" t="s">
        <v>731</v>
      </c>
      <c r="F493">
        <v>10</v>
      </c>
      <c r="G493">
        <v>1954</v>
      </c>
      <c r="H493">
        <v>546</v>
      </c>
      <c r="I493">
        <v>0</v>
      </c>
      <c r="J493">
        <v>3</v>
      </c>
      <c r="K493">
        <v>0</v>
      </c>
    </row>
    <row r="494" spans="1:11">
      <c r="A494">
        <v>21875</v>
      </c>
      <c r="B494" t="s">
        <v>945</v>
      </c>
      <c r="C494" t="s">
        <v>606</v>
      </c>
      <c r="D494" t="s">
        <v>79</v>
      </c>
      <c r="E494" t="s">
        <v>731</v>
      </c>
      <c r="F494">
        <v>10</v>
      </c>
      <c r="G494">
        <v>1956</v>
      </c>
      <c r="H494">
        <v>701</v>
      </c>
      <c r="I494">
        <v>0</v>
      </c>
      <c r="J494">
        <v>0</v>
      </c>
      <c r="K494">
        <v>0</v>
      </c>
    </row>
    <row r="495" spans="1:11">
      <c r="A495">
        <v>11033</v>
      </c>
      <c r="B495" t="s">
        <v>1224</v>
      </c>
      <c r="C495" t="s">
        <v>622</v>
      </c>
      <c r="E495" t="s">
        <v>475</v>
      </c>
      <c r="F495">
        <v>64</v>
      </c>
      <c r="G495">
        <v>1974</v>
      </c>
      <c r="H495">
        <v>221</v>
      </c>
      <c r="I495">
        <v>11.016</v>
      </c>
      <c r="J495">
        <v>442.32799999999997</v>
      </c>
      <c r="K495">
        <v>81</v>
      </c>
    </row>
    <row r="496" spans="1:11">
      <c r="A496">
        <v>12010</v>
      </c>
      <c r="B496" t="s">
        <v>1496</v>
      </c>
      <c r="C496" t="s">
        <v>506</v>
      </c>
      <c r="E496" t="s">
        <v>141</v>
      </c>
      <c r="F496">
        <v>48</v>
      </c>
      <c r="G496">
        <v>1946</v>
      </c>
      <c r="H496">
        <v>171</v>
      </c>
      <c r="I496">
        <v>11.172000000000001</v>
      </c>
      <c r="J496">
        <v>641.56899999999996</v>
      </c>
      <c r="K496">
        <v>187</v>
      </c>
    </row>
    <row r="497" spans="1:11">
      <c r="A497">
        <v>25073</v>
      </c>
      <c r="B497" t="s">
        <v>947</v>
      </c>
      <c r="C497" t="s">
        <v>583</v>
      </c>
      <c r="E497" t="s">
        <v>169</v>
      </c>
      <c r="F497">
        <v>19</v>
      </c>
      <c r="G497">
        <v>1980</v>
      </c>
      <c r="H497">
        <v>539</v>
      </c>
      <c r="I497">
        <v>0.25</v>
      </c>
      <c r="J497">
        <v>6.9550000000000001</v>
      </c>
      <c r="K497">
        <v>0</v>
      </c>
    </row>
    <row r="498" spans="1:11">
      <c r="A498">
        <v>10142</v>
      </c>
      <c r="B498" t="s">
        <v>948</v>
      </c>
      <c r="C498" t="s">
        <v>670</v>
      </c>
      <c r="D498" t="s">
        <v>79</v>
      </c>
      <c r="E498" t="s">
        <v>1404</v>
      </c>
      <c r="F498">
        <v>55</v>
      </c>
      <c r="G498">
        <v>1966</v>
      </c>
      <c r="H498">
        <v>511</v>
      </c>
      <c r="I498">
        <v>0</v>
      </c>
      <c r="J498">
        <v>21</v>
      </c>
      <c r="K498">
        <v>0</v>
      </c>
    </row>
    <row r="499" spans="1:11">
      <c r="A499">
        <v>10039</v>
      </c>
      <c r="B499" t="s">
        <v>949</v>
      </c>
      <c r="C499" t="s">
        <v>538</v>
      </c>
      <c r="E499" t="s">
        <v>662</v>
      </c>
      <c r="F499">
        <v>68</v>
      </c>
      <c r="G499">
        <v>1964</v>
      </c>
      <c r="H499">
        <v>344</v>
      </c>
      <c r="I499">
        <v>1.593</v>
      </c>
      <c r="J499">
        <v>137.74199999999999</v>
      </c>
      <c r="K499">
        <v>38</v>
      </c>
    </row>
    <row r="500" spans="1:11">
      <c r="A500">
        <v>12059</v>
      </c>
      <c r="B500" t="s">
        <v>950</v>
      </c>
      <c r="C500" t="s">
        <v>1497</v>
      </c>
      <c r="D500" t="s">
        <v>79</v>
      </c>
      <c r="E500" t="s">
        <v>475</v>
      </c>
      <c r="F500">
        <v>64</v>
      </c>
      <c r="G500">
        <v>1978</v>
      </c>
      <c r="H500">
        <v>308</v>
      </c>
      <c r="I500">
        <v>9.7970000000000006</v>
      </c>
      <c r="J500">
        <v>200.84899999999999</v>
      </c>
      <c r="K500">
        <v>0</v>
      </c>
    </row>
    <row r="501" spans="1:11">
      <c r="A501">
        <v>29052</v>
      </c>
      <c r="B501" t="s">
        <v>950</v>
      </c>
      <c r="C501" t="s">
        <v>563</v>
      </c>
      <c r="E501" t="s">
        <v>475</v>
      </c>
      <c r="F501">
        <v>64</v>
      </c>
      <c r="G501">
        <v>1973</v>
      </c>
      <c r="H501">
        <v>288</v>
      </c>
      <c r="I501">
        <v>8.7029999999999994</v>
      </c>
      <c r="J501">
        <v>257.22699999999998</v>
      </c>
      <c r="K501">
        <v>0</v>
      </c>
    </row>
    <row r="502" spans="1:11">
      <c r="A502">
        <v>12072</v>
      </c>
      <c r="B502" t="s">
        <v>1498</v>
      </c>
      <c r="C502" t="s">
        <v>1499</v>
      </c>
      <c r="D502" t="s">
        <v>79</v>
      </c>
      <c r="E502" t="s">
        <v>1404</v>
      </c>
      <c r="F502">
        <v>55</v>
      </c>
      <c r="G502">
        <v>1977</v>
      </c>
      <c r="H502">
        <v>547</v>
      </c>
      <c r="I502">
        <v>0</v>
      </c>
      <c r="J502">
        <v>2</v>
      </c>
      <c r="K502">
        <v>0</v>
      </c>
    </row>
    <row r="503" spans="1:11">
      <c r="A503">
        <v>29044</v>
      </c>
      <c r="B503" t="s">
        <v>951</v>
      </c>
      <c r="C503" t="s">
        <v>550</v>
      </c>
      <c r="E503" t="s">
        <v>553</v>
      </c>
      <c r="F503">
        <v>63</v>
      </c>
      <c r="G503">
        <v>1973</v>
      </c>
      <c r="H503">
        <v>175</v>
      </c>
      <c r="I503">
        <v>15.282</v>
      </c>
      <c r="J503">
        <v>615.98699999999997</v>
      </c>
      <c r="K503">
        <v>79</v>
      </c>
    </row>
    <row r="504" spans="1:11">
      <c r="A504">
        <v>12036</v>
      </c>
      <c r="B504" t="s">
        <v>1500</v>
      </c>
      <c r="C504" t="s">
        <v>521</v>
      </c>
      <c r="E504" t="s">
        <v>1407</v>
      </c>
      <c r="F504">
        <v>73</v>
      </c>
      <c r="G504">
        <v>1939</v>
      </c>
      <c r="H504">
        <v>494</v>
      </c>
      <c r="I504">
        <v>0.84399999999999997</v>
      </c>
      <c r="J504">
        <v>25.236999999999998</v>
      </c>
      <c r="K504">
        <v>0</v>
      </c>
    </row>
    <row r="505" spans="1:11">
      <c r="A505">
        <v>98432</v>
      </c>
      <c r="B505" t="s">
        <v>952</v>
      </c>
      <c r="C505" t="s">
        <v>506</v>
      </c>
      <c r="E505" t="s">
        <v>1417</v>
      </c>
      <c r="F505">
        <v>42</v>
      </c>
      <c r="G505">
        <v>1946</v>
      </c>
      <c r="H505">
        <v>79</v>
      </c>
      <c r="I505">
        <v>20.187999999999999</v>
      </c>
      <c r="J505">
        <v>1363.12</v>
      </c>
      <c r="K505">
        <v>539</v>
      </c>
    </row>
    <row r="506" spans="1:11">
      <c r="A506">
        <v>25067</v>
      </c>
      <c r="B506" t="s">
        <v>953</v>
      </c>
      <c r="C506" t="s">
        <v>508</v>
      </c>
      <c r="D506" t="s">
        <v>79</v>
      </c>
      <c r="E506" t="s">
        <v>1289</v>
      </c>
      <c r="F506">
        <v>56</v>
      </c>
      <c r="G506">
        <v>1963</v>
      </c>
      <c r="H506">
        <v>702</v>
      </c>
      <c r="I506">
        <v>0</v>
      </c>
      <c r="J506">
        <v>0</v>
      </c>
      <c r="K506">
        <v>0</v>
      </c>
    </row>
    <row r="507" spans="1:11">
      <c r="A507">
        <v>21835</v>
      </c>
      <c r="B507" t="s">
        <v>954</v>
      </c>
      <c r="C507" t="s">
        <v>955</v>
      </c>
      <c r="E507" t="s">
        <v>459</v>
      </c>
      <c r="F507">
        <v>54</v>
      </c>
      <c r="G507">
        <v>1944</v>
      </c>
      <c r="H507">
        <v>256</v>
      </c>
      <c r="I507">
        <v>4.3440000000000003</v>
      </c>
      <c r="J507">
        <v>337.50200000000001</v>
      </c>
      <c r="K507">
        <v>113</v>
      </c>
    </row>
    <row r="508" spans="1:11">
      <c r="A508">
        <v>10060</v>
      </c>
      <c r="B508" t="s">
        <v>956</v>
      </c>
      <c r="C508" t="s">
        <v>590</v>
      </c>
      <c r="D508" t="s">
        <v>79</v>
      </c>
      <c r="E508" t="s">
        <v>617</v>
      </c>
      <c r="F508">
        <v>62</v>
      </c>
      <c r="G508">
        <v>1979</v>
      </c>
      <c r="H508">
        <v>81</v>
      </c>
      <c r="I508">
        <v>27.844000000000001</v>
      </c>
      <c r="J508">
        <v>1319.14</v>
      </c>
      <c r="K508">
        <v>449</v>
      </c>
    </row>
    <row r="509" spans="1:11">
      <c r="A509">
        <v>96056</v>
      </c>
      <c r="B509" t="s">
        <v>957</v>
      </c>
      <c r="C509" t="s">
        <v>729</v>
      </c>
      <c r="E509" t="s">
        <v>472</v>
      </c>
      <c r="F509">
        <v>13</v>
      </c>
      <c r="G509">
        <v>1952</v>
      </c>
      <c r="H509">
        <v>703</v>
      </c>
      <c r="I509">
        <v>0</v>
      </c>
      <c r="J509">
        <v>0</v>
      </c>
      <c r="K509">
        <v>0</v>
      </c>
    </row>
    <row r="510" spans="1:11">
      <c r="A510">
        <v>97240</v>
      </c>
      <c r="B510" t="s">
        <v>958</v>
      </c>
      <c r="C510" t="s">
        <v>538</v>
      </c>
      <c r="E510" t="s">
        <v>1397</v>
      </c>
      <c r="F510">
        <v>2</v>
      </c>
      <c r="G510">
        <v>1950</v>
      </c>
      <c r="H510">
        <v>317</v>
      </c>
      <c r="I510">
        <v>3.25</v>
      </c>
      <c r="J510">
        <v>187.042</v>
      </c>
      <c r="K510">
        <v>28</v>
      </c>
    </row>
    <row r="511" spans="1:11">
      <c r="A511">
        <v>98480</v>
      </c>
      <c r="B511" t="s">
        <v>959</v>
      </c>
      <c r="C511" t="s">
        <v>535</v>
      </c>
      <c r="D511" t="s">
        <v>79</v>
      </c>
      <c r="E511" t="s">
        <v>456</v>
      </c>
      <c r="F511">
        <v>20</v>
      </c>
      <c r="G511">
        <v>1958</v>
      </c>
      <c r="H511">
        <v>452</v>
      </c>
      <c r="I511">
        <v>1.25</v>
      </c>
      <c r="J511">
        <v>49.679000000000002</v>
      </c>
      <c r="K511">
        <v>0</v>
      </c>
    </row>
    <row r="512" spans="1:11">
      <c r="A512">
        <v>98418</v>
      </c>
      <c r="B512" t="s">
        <v>960</v>
      </c>
      <c r="C512" t="s">
        <v>522</v>
      </c>
      <c r="E512" t="s">
        <v>475</v>
      </c>
      <c r="F512">
        <v>64</v>
      </c>
      <c r="G512">
        <v>1952</v>
      </c>
      <c r="H512">
        <v>57</v>
      </c>
      <c r="I512">
        <v>38.75</v>
      </c>
      <c r="J512">
        <v>1754.2460000000001</v>
      </c>
      <c r="K512">
        <v>495</v>
      </c>
    </row>
    <row r="513" spans="1:11">
      <c r="A513">
        <v>10027</v>
      </c>
      <c r="B513" t="s">
        <v>961</v>
      </c>
      <c r="C513" t="s">
        <v>522</v>
      </c>
      <c r="E513" t="s">
        <v>473</v>
      </c>
      <c r="F513">
        <v>67</v>
      </c>
      <c r="G513">
        <v>1954</v>
      </c>
      <c r="H513">
        <v>563</v>
      </c>
      <c r="I513">
        <v>0</v>
      </c>
      <c r="J513">
        <v>1</v>
      </c>
      <c r="K513">
        <v>0</v>
      </c>
    </row>
    <row r="514" spans="1:11">
      <c r="A514">
        <v>10028</v>
      </c>
      <c r="B514" t="s">
        <v>962</v>
      </c>
      <c r="C514" t="s">
        <v>670</v>
      </c>
      <c r="D514" t="s">
        <v>79</v>
      </c>
      <c r="E514" t="s">
        <v>473</v>
      </c>
      <c r="F514">
        <v>67</v>
      </c>
      <c r="G514">
        <v>1951</v>
      </c>
      <c r="H514">
        <v>564</v>
      </c>
      <c r="I514">
        <v>0</v>
      </c>
      <c r="J514">
        <v>1</v>
      </c>
      <c r="K514">
        <v>0</v>
      </c>
    </row>
    <row r="515" spans="1:11">
      <c r="A515">
        <v>10056</v>
      </c>
      <c r="B515" t="s">
        <v>963</v>
      </c>
      <c r="C515" t="s">
        <v>629</v>
      </c>
      <c r="D515" t="s">
        <v>690</v>
      </c>
      <c r="E515" t="s">
        <v>1417</v>
      </c>
      <c r="F515">
        <v>42</v>
      </c>
      <c r="G515">
        <v>1997</v>
      </c>
      <c r="H515">
        <v>376</v>
      </c>
      <c r="I515">
        <v>4.109</v>
      </c>
      <c r="J515">
        <v>102.69799999999999</v>
      </c>
      <c r="K515">
        <v>0</v>
      </c>
    </row>
    <row r="516" spans="1:11">
      <c r="A516">
        <v>21836</v>
      </c>
      <c r="B516" t="s">
        <v>964</v>
      </c>
      <c r="C516" t="s">
        <v>523</v>
      </c>
      <c r="E516" t="s">
        <v>459</v>
      </c>
      <c r="F516">
        <v>54</v>
      </c>
      <c r="G516">
        <v>1963</v>
      </c>
      <c r="H516">
        <v>144</v>
      </c>
      <c r="I516">
        <v>19.876000000000001</v>
      </c>
      <c r="J516">
        <v>849.52</v>
      </c>
      <c r="K516">
        <v>222</v>
      </c>
    </row>
    <row r="517" spans="1:11">
      <c r="A517">
        <v>28001</v>
      </c>
      <c r="B517" t="s">
        <v>965</v>
      </c>
      <c r="C517" t="s">
        <v>580</v>
      </c>
      <c r="D517" t="s">
        <v>79</v>
      </c>
      <c r="E517" t="s">
        <v>459</v>
      </c>
      <c r="F517">
        <v>54</v>
      </c>
      <c r="G517">
        <v>1965</v>
      </c>
      <c r="H517">
        <v>134</v>
      </c>
      <c r="I517">
        <v>16.501000000000001</v>
      </c>
      <c r="J517">
        <v>894.59400000000005</v>
      </c>
      <c r="K517">
        <v>333</v>
      </c>
    </row>
    <row r="518" spans="1:11">
      <c r="A518">
        <v>12042</v>
      </c>
      <c r="B518" t="s">
        <v>966</v>
      </c>
      <c r="C518" t="s">
        <v>550</v>
      </c>
      <c r="E518" t="s">
        <v>1407</v>
      </c>
      <c r="F518">
        <v>73</v>
      </c>
      <c r="G518">
        <v>1945</v>
      </c>
      <c r="H518">
        <v>392</v>
      </c>
      <c r="I518">
        <v>2.8759999999999999</v>
      </c>
      <c r="J518">
        <v>88.161000000000001</v>
      </c>
      <c r="K518">
        <v>0</v>
      </c>
    </row>
    <row r="519" spans="1:11">
      <c r="A519">
        <v>12082</v>
      </c>
      <c r="B519" t="s">
        <v>1501</v>
      </c>
      <c r="C519" t="s">
        <v>564</v>
      </c>
      <c r="E519" t="s">
        <v>1407</v>
      </c>
      <c r="F519">
        <v>73</v>
      </c>
      <c r="G519">
        <v>1941</v>
      </c>
      <c r="H519">
        <v>401</v>
      </c>
      <c r="I519">
        <v>2.1560000000000001</v>
      </c>
      <c r="J519">
        <v>77.947000000000003</v>
      </c>
      <c r="K519">
        <v>0</v>
      </c>
    </row>
    <row r="520" spans="1:11">
      <c r="A520">
        <v>12032</v>
      </c>
      <c r="B520" t="s">
        <v>1502</v>
      </c>
      <c r="C520" t="s">
        <v>606</v>
      </c>
      <c r="D520" t="s">
        <v>79</v>
      </c>
      <c r="E520" t="s">
        <v>1407</v>
      </c>
      <c r="F520">
        <v>73</v>
      </c>
      <c r="G520">
        <v>1947</v>
      </c>
      <c r="H520">
        <v>374</v>
      </c>
      <c r="I520">
        <v>3</v>
      </c>
      <c r="J520">
        <v>103.184</v>
      </c>
      <c r="K520">
        <v>0</v>
      </c>
    </row>
    <row r="521" spans="1:11">
      <c r="A521">
        <v>10029</v>
      </c>
      <c r="B521" t="s">
        <v>967</v>
      </c>
      <c r="C521" t="s">
        <v>563</v>
      </c>
      <c r="E521" t="s">
        <v>473</v>
      </c>
      <c r="F521">
        <v>67</v>
      </c>
      <c r="G521">
        <v>1954</v>
      </c>
      <c r="H521">
        <v>565</v>
      </c>
      <c r="I521">
        <v>0</v>
      </c>
      <c r="J521">
        <v>1</v>
      </c>
      <c r="K521">
        <v>0</v>
      </c>
    </row>
    <row r="522" spans="1:11">
      <c r="A522">
        <v>27028</v>
      </c>
      <c r="B522" t="s">
        <v>968</v>
      </c>
      <c r="C522" t="s">
        <v>631</v>
      </c>
      <c r="E522" t="s">
        <v>471</v>
      </c>
      <c r="F522">
        <v>27</v>
      </c>
      <c r="G522">
        <v>1958</v>
      </c>
      <c r="H522">
        <v>704</v>
      </c>
      <c r="I522">
        <v>0</v>
      </c>
      <c r="J522">
        <v>0</v>
      </c>
      <c r="K522">
        <v>0</v>
      </c>
    </row>
    <row r="523" spans="1:11">
      <c r="A523">
        <v>96229</v>
      </c>
      <c r="B523" t="s">
        <v>969</v>
      </c>
      <c r="C523" t="s">
        <v>569</v>
      </c>
      <c r="E523" t="s">
        <v>1415</v>
      </c>
      <c r="F523">
        <v>28</v>
      </c>
      <c r="G523">
        <v>1959</v>
      </c>
      <c r="H523">
        <v>705</v>
      </c>
      <c r="I523">
        <v>0</v>
      </c>
      <c r="J523">
        <v>0</v>
      </c>
      <c r="K523">
        <v>0</v>
      </c>
    </row>
    <row r="524" spans="1:11">
      <c r="A524">
        <v>10066</v>
      </c>
      <c r="B524" t="s">
        <v>970</v>
      </c>
      <c r="C524" t="s">
        <v>971</v>
      </c>
      <c r="E524" t="s">
        <v>169</v>
      </c>
      <c r="F524">
        <v>19</v>
      </c>
      <c r="G524">
        <v>1992</v>
      </c>
      <c r="H524">
        <v>706</v>
      </c>
      <c r="I524">
        <v>0</v>
      </c>
      <c r="J524">
        <v>0</v>
      </c>
      <c r="K524">
        <v>0</v>
      </c>
    </row>
    <row r="525" spans="1:11">
      <c r="A525">
        <v>21768</v>
      </c>
      <c r="B525" t="s">
        <v>970</v>
      </c>
      <c r="C525" t="s">
        <v>550</v>
      </c>
      <c r="E525" t="s">
        <v>169</v>
      </c>
      <c r="F525">
        <v>19</v>
      </c>
      <c r="G525">
        <v>1963</v>
      </c>
      <c r="H525">
        <v>46</v>
      </c>
      <c r="I525">
        <v>33.625</v>
      </c>
      <c r="J525">
        <v>1954.8040000000001</v>
      </c>
      <c r="K525">
        <v>810</v>
      </c>
    </row>
    <row r="526" spans="1:11">
      <c r="A526">
        <v>23072</v>
      </c>
      <c r="B526" t="s">
        <v>972</v>
      </c>
      <c r="C526" t="s">
        <v>848</v>
      </c>
      <c r="D526" t="s">
        <v>79</v>
      </c>
      <c r="E526" t="s">
        <v>169</v>
      </c>
      <c r="F526">
        <v>19</v>
      </c>
      <c r="G526">
        <v>1966</v>
      </c>
      <c r="H526">
        <v>141</v>
      </c>
      <c r="I526">
        <v>21.25</v>
      </c>
      <c r="J526">
        <v>870.48500000000001</v>
      </c>
      <c r="K526">
        <v>152</v>
      </c>
    </row>
    <row r="527" spans="1:11">
      <c r="A527">
        <v>12075</v>
      </c>
      <c r="B527" t="s">
        <v>1503</v>
      </c>
      <c r="C527" t="s">
        <v>563</v>
      </c>
      <c r="E527" t="s">
        <v>604</v>
      </c>
      <c r="F527">
        <v>45</v>
      </c>
      <c r="G527">
        <v>1994</v>
      </c>
      <c r="H527">
        <v>231</v>
      </c>
      <c r="I527">
        <v>8.3130000000000006</v>
      </c>
      <c r="J527">
        <v>414.75400000000002</v>
      </c>
      <c r="K527">
        <v>61</v>
      </c>
    </row>
    <row r="528" spans="1:11">
      <c r="A528">
        <v>11005</v>
      </c>
      <c r="B528" t="s">
        <v>973</v>
      </c>
      <c r="C528" t="s">
        <v>971</v>
      </c>
      <c r="D528" t="s">
        <v>63</v>
      </c>
      <c r="E528" t="s">
        <v>553</v>
      </c>
      <c r="F528">
        <v>63</v>
      </c>
      <c r="G528">
        <v>2003</v>
      </c>
      <c r="H528">
        <v>254</v>
      </c>
      <c r="I528">
        <v>6.9379999999999997</v>
      </c>
      <c r="J528">
        <v>337.85</v>
      </c>
      <c r="K528">
        <v>53</v>
      </c>
    </row>
    <row r="529" spans="1:11">
      <c r="A529">
        <v>29042</v>
      </c>
      <c r="B529" t="s">
        <v>973</v>
      </c>
      <c r="C529" t="s">
        <v>718</v>
      </c>
      <c r="E529" t="s">
        <v>553</v>
      </c>
      <c r="F529">
        <v>63</v>
      </c>
      <c r="G529">
        <v>1964</v>
      </c>
      <c r="H529">
        <v>145</v>
      </c>
      <c r="I529">
        <v>18.094000000000001</v>
      </c>
      <c r="J529">
        <v>848.64400000000001</v>
      </c>
      <c r="K529">
        <v>121</v>
      </c>
    </row>
    <row r="530" spans="1:11">
      <c r="A530">
        <v>10046</v>
      </c>
      <c r="B530" t="s">
        <v>974</v>
      </c>
      <c r="C530" t="s">
        <v>975</v>
      </c>
      <c r="D530" t="s">
        <v>690</v>
      </c>
      <c r="E530" t="s">
        <v>553</v>
      </c>
      <c r="F530">
        <v>63</v>
      </c>
      <c r="G530">
        <v>2001</v>
      </c>
      <c r="H530">
        <v>298</v>
      </c>
      <c r="I530">
        <v>4.5629999999999997</v>
      </c>
      <c r="J530">
        <v>241.608</v>
      </c>
      <c r="K530">
        <v>53</v>
      </c>
    </row>
    <row r="531" spans="1:11">
      <c r="A531">
        <v>11003</v>
      </c>
      <c r="B531" t="s">
        <v>974</v>
      </c>
      <c r="C531" t="s">
        <v>862</v>
      </c>
      <c r="D531" t="s">
        <v>79</v>
      </c>
      <c r="E531" t="s">
        <v>553</v>
      </c>
      <c r="F531">
        <v>63</v>
      </c>
      <c r="G531">
        <v>1972</v>
      </c>
      <c r="H531">
        <v>155</v>
      </c>
      <c r="I531">
        <v>14.375999999999999</v>
      </c>
      <c r="J531">
        <v>756.06500000000005</v>
      </c>
      <c r="K531">
        <v>146</v>
      </c>
    </row>
    <row r="532" spans="1:11">
      <c r="A532">
        <v>13010</v>
      </c>
      <c r="B532" t="s">
        <v>976</v>
      </c>
      <c r="C532" t="s">
        <v>736</v>
      </c>
      <c r="E532" t="s">
        <v>1304</v>
      </c>
      <c r="F532">
        <v>75</v>
      </c>
      <c r="G532">
        <v>1976</v>
      </c>
      <c r="H532">
        <v>707</v>
      </c>
      <c r="I532">
        <v>0</v>
      </c>
      <c r="J532">
        <v>0</v>
      </c>
      <c r="K532">
        <v>0</v>
      </c>
    </row>
    <row r="533" spans="1:11">
      <c r="A533">
        <v>13009</v>
      </c>
      <c r="B533" t="s">
        <v>976</v>
      </c>
      <c r="C533" t="s">
        <v>782</v>
      </c>
      <c r="E533" t="s">
        <v>1304</v>
      </c>
      <c r="F533">
        <v>75</v>
      </c>
      <c r="G533">
        <v>1953</v>
      </c>
      <c r="H533">
        <v>436</v>
      </c>
      <c r="I533">
        <v>1.7190000000000001</v>
      </c>
      <c r="J533">
        <v>64.069999999999993</v>
      </c>
      <c r="K533">
        <v>0</v>
      </c>
    </row>
    <row r="534" spans="1:11">
      <c r="A534">
        <v>23043</v>
      </c>
      <c r="B534" t="s">
        <v>977</v>
      </c>
      <c r="C534" t="s">
        <v>978</v>
      </c>
      <c r="E534" t="s">
        <v>1394</v>
      </c>
      <c r="F534">
        <v>44</v>
      </c>
      <c r="G534">
        <v>1966</v>
      </c>
      <c r="H534">
        <v>708</v>
      </c>
      <c r="I534">
        <v>0</v>
      </c>
      <c r="J534">
        <v>0</v>
      </c>
      <c r="K534">
        <v>0</v>
      </c>
    </row>
    <row r="535" spans="1:11">
      <c r="A535">
        <v>21859</v>
      </c>
      <c r="B535" t="s">
        <v>979</v>
      </c>
      <c r="C535" t="s">
        <v>505</v>
      </c>
      <c r="E535" t="s">
        <v>185</v>
      </c>
      <c r="F535">
        <v>33</v>
      </c>
      <c r="G535">
        <v>1958</v>
      </c>
      <c r="H535">
        <v>153</v>
      </c>
      <c r="I535">
        <v>11.625</v>
      </c>
      <c r="J535">
        <v>777.39599999999996</v>
      </c>
      <c r="K535">
        <v>200</v>
      </c>
    </row>
    <row r="536" spans="1:11">
      <c r="A536">
        <v>11055</v>
      </c>
      <c r="B536" t="s">
        <v>1225</v>
      </c>
      <c r="C536" t="s">
        <v>1226</v>
      </c>
      <c r="E536" t="s">
        <v>617</v>
      </c>
      <c r="F536">
        <v>62</v>
      </c>
      <c r="G536">
        <v>1960</v>
      </c>
      <c r="H536">
        <v>397</v>
      </c>
      <c r="I536">
        <v>1.375</v>
      </c>
      <c r="J536">
        <v>80.043999999999997</v>
      </c>
      <c r="K536">
        <v>0</v>
      </c>
    </row>
    <row r="537" spans="1:11">
      <c r="A537">
        <v>26050</v>
      </c>
      <c r="B537" t="s">
        <v>980</v>
      </c>
      <c r="C537" t="s">
        <v>981</v>
      </c>
      <c r="D537" t="s">
        <v>79</v>
      </c>
      <c r="E537" t="s">
        <v>468</v>
      </c>
      <c r="F537">
        <v>57</v>
      </c>
      <c r="G537">
        <v>1980</v>
      </c>
      <c r="H537">
        <v>709</v>
      </c>
      <c r="I537">
        <v>0</v>
      </c>
      <c r="J537">
        <v>0</v>
      </c>
      <c r="K537">
        <v>0</v>
      </c>
    </row>
    <row r="538" spans="1:11">
      <c r="A538">
        <v>12060</v>
      </c>
      <c r="B538" t="s">
        <v>980</v>
      </c>
      <c r="C538" t="s">
        <v>665</v>
      </c>
      <c r="D538" t="s">
        <v>79</v>
      </c>
      <c r="E538" t="s">
        <v>475</v>
      </c>
      <c r="F538">
        <v>64</v>
      </c>
      <c r="G538">
        <v>1991</v>
      </c>
      <c r="H538">
        <v>364</v>
      </c>
      <c r="I538">
        <v>2</v>
      </c>
      <c r="J538">
        <v>111.459</v>
      </c>
      <c r="K538">
        <v>0</v>
      </c>
    </row>
    <row r="539" spans="1:11">
      <c r="A539">
        <v>21860</v>
      </c>
      <c r="B539" t="s">
        <v>982</v>
      </c>
      <c r="C539" t="s">
        <v>631</v>
      </c>
      <c r="E539" t="s">
        <v>185</v>
      </c>
      <c r="F539">
        <v>33</v>
      </c>
      <c r="G539">
        <v>1955</v>
      </c>
      <c r="H539">
        <v>710</v>
      </c>
      <c r="I539">
        <v>0</v>
      </c>
      <c r="J539">
        <v>0</v>
      </c>
      <c r="K539">
        <v>0</v>
      </c>
    </row>
    <row r="540" spans="1:11">
      <c r="A540">
        <v>10061</v>
      </c>
      <c r="B540" t="s">
        <v>983</v>
      </c>
      <c r="C540" t="s">
        <v>506</v>
      </c>
      <c r="E540" t="s">
        <v>1404</v>
      </c>
      <c r="F540">
        <v>55</v>
      </c>
      <c r="G540">
        <v>1976</v>
      </c>
      <c r="H540">
        <v>347</v>
      </c>
      <c r="I540">
        <v>3.0630000000000002</v>
      </c>
      <c r="J540">
        <v>135</v>
      </c>
      <c r="K540">
        <v>0</v>
      </c>
    </row>
    <row r="541" spans="1:11">
      <c r="A541">
        <v>10065</v>
      </c>
      <c r="B541" t="s">
        <v>984</v>
      </c>
      <c r="C541" t="s">
        <v>934</v>
      </c>
      <c r="E541" t="s">
        <v>139</v>
      </c>
      <c r="F541">
        <v>14</v>
      </c>
      <c r="G541">
        <v>1992</v>
      </c>
      <c r="H541">
        <v>224</v>
      </c>
      <c r="I541">
        <v>9.875</v>
      </c>
      <c r="J541">
        <v>432.94200000000001</v>
      </c>
      <c r="K541">
        <v>78</v>
      </c>
    </row>
    <row r="542" spans="1:11">
      <c r="A542">
        <v>10064</v>
      </c>
      <c r="B542" t="s">
        <v>984</v>
      </c>
      <c r="C542" t="s">
        <v>985</v>
      </c>
      <c r="E542" t="s">
        <v>139</v>
      </c>
      <c r="F542">
        <v>14</v>
      </c>
      <c r="G542">
        <v>1987</v>
      </c>
      <c r="H542">
        <v>100</v>
      </c>
      <c r="I542">
        <v>23.376000000000001</v>
      </c>
      <c r="J542">
        <v>1173.463</v>
      </c>
      <c r="K542">
        <v>306</v>
      </c>
    </row>
    <row r="543" spans="1:11">
      <c r="A543">
        <v>27069</v>
      </c>
      <c r="B543" t="s">
        <v>986</v>
      </c>
      <c r="C543" t="s">
        <v>528</v>
      </c>
      <c r="E543" t="s">
        <v>1412</v>
      </c>
      <c r="F543">
        <v>24</v>
      </c>
      <c r="G543">
        <v>1986</v>
      </c>
      <c r="H543">
        <v>29</v>
      </c>
      <c r="I543">
        <v>39.25</v>
      </c>
      <c r="J543">
        <v>2486.6370000000002</v>
      </c>
      <c r="K543">
        <v>878</v>
      </c>
    </row>
    <row r="544" spans="1:11">
      <c r="A544">
        <v>26074</v>
      </c>
      <c r="B544" t="s">
        <v>986</v>
      </c>
      <c r="C544" t="s">
        <v>692</v>
      </c>
      <c r="E544" t="s">
        <v>1412</v>
      </c>
      <c r="F544">
        <v>24</v>
      </c>
      <c r="G544">
        <v>1984</v>
      </c>
      <c r="H544">
        <v>50</v>
      </c>
      <c r="I544">
        <v>30.780999999999999</v>
      </c>
      <c r="J544">
        <v>1858.288</v>
      </c>
      <c r="K544">
        <v>642</v>
      </c>
    </row>
    <row r="545" spans="1:11">
      <c r="A545">
        <v>10120</v>
      </c>
      <c r="B545" t="s">
        <v>987</v>
      </c>
      <c r="C545" t="s">
        <v>606</v>
      </c>
      <c r="D545" t="s">
        <v>79</v>
      </c>
      <c r="E545" t="s">
        <v>1400</v>
      </c>
      <c r="F545">
        <v>70</v>
      </c>
      <c r="G545">
        <v>1944</v>
      </c>
      <c r="H545">
        <v>711</v>
      </c>
      <c r="I545">
        <v>0</v>
      </c>
      <c r="J545">
        <v>0</v>
      </c>
      <c r="K545">
        <v>0</v>
      </c>
    </row>
    <row r="546" spans="1:11">
      <c r="A546">
        <v>10121</v>
      </c>
      <c r="B546" t="s">
        <v>988</v>
      </c>
      <c r="C546" t="s">
        <v>989</v>
      </c>
      <c r="D546" t="s">
        <v>79</v>
      </c>
      <c r="E546" t="s">
        <v>1400</v>
      </c>
      <c r="F546">
        <v>70</v>
      </c>
      <c r="G546">
        <v>1926</v>
      </c>
      <c r="H546">
        <v>712</v>
      </c>
      <c r="I546">
        <v>0</v>
      </c>
      <c r="J546">
        <v>0</v>
      </c>
      <c r="K546">
        <v>0</v>
      </c>
    </row>
    <row r="547" spans="1:11">
      <c r="A547">
        <v>29009</v>
      </c>
      <c r="B547" t="s">
        <v>990</v>
      </c>
      <c r="C547" t="s">
        <v>677</v>
      </c>
      <c r="D547" t="s">
        <v>79</v>
      </c>
      <c r="E547" t="s">
        <v>1417</v>
      </c>
      <c r="F547">
        <v>42</v>
      </c>
      <c r="G547">
        <v>1969</v>
      </c>
      <c r="H547">
        <v>91</v>
      </c>
      <c r="I547">
        <v>25.062999999999999</v>
      </c>
      <c r="J547">
        <v>1253.713</v>
      </c>
      <c r="K547">
        <v>403</v>
      </c>
    </row>
    <row r="548" spans="1:11">
      <c r="A548">
        <v>98379</v>
      </c>
      <c r="B548" t="s">
        <v>991</v>
      </c>
      <c r="C548" t="s">
        <v>615</v>
      </c>
      <c r="E548" t="s">
        <v>130</v>
      </c>
      <c r="F548">
        <v>30</v>
      </c>
      <c r="G548">
        <v>1953</v>
      </c>
      <c r="H548">
        <v>228</v>
      </c>
      <c r="I548">
        <v>9.3759999999999994</v>
      </c>
      <c r="J548">
        <v>423.714</v>
      </c>
      <c r="K548">
        <v>76</v>
      </c>
    </row>
    <row r="549" spans="1:11">
      <c r="A549">
        <v>21811</v>
      </c>
      <c r="B549" t="s">
        <v>992</v>
      </c>
      <c r="C549" t="s">
        <v>993</v>
      </c>
      <c r="E549" t="s">
        <v>1417</v>
      </c>
      <c r="F549">
        <v>42</v>
      </c>
      <c r="G549">
        <v>1968</v>
      </c>
      <c r="H549">
        <v>434</v>
      </c>
      <c r="I549">
        <v>0.60899999999999999</v>
      </c>
      <c r="J549">
        <v>65.600999999999999</v>
      </c>
      <c r="K549">
        <v>0</v>
      </c>
    </row>
    <row r="550" spans="1:11">
      <c r="A550">
        <v>21807</v>
      </c>
      <c r="B550" t="s">
        <v>994</v>
      </c>
      <c r="C550" t="s">
        <v>597</v>
      </c>
      <c r="D550" t="s">
        <v>79</v>
      </c>
      <c r="E550" t="s">
        <v>1417</v>
      </c>
      <c r="F550">
        <v>42</v>
      </c>
      <c r="G550">
        <v>1968</v>
      </c>
      <c r="H550">
        <v>266</v>
      </c>
      <c r="I550">
        <v>3.609</v>
      </c>
      <c r="J550">
        <v>319.69400000000002</v>
      </c>
      <c r="K550">
        <v>177</v>
      </c>
    </row>
    <row r="551" spans="1:11">
      <c r="A551">
        <v>29059</v>
      </c>
      <c r="B551" t="s">
        <v>995</v>
      </c>
      <c r="C551" t="s">
        <v>564</v>
      </c>
      <c r="E551" t="s">
        <v>475</v>
      </c>
      <c r="F551">
        <v>64</v>
      </c>
      <c r="G551">
        <v>1958</v>
      </c>
      <c r="H551">
        <v>206</v>
      </c>
      <c r="I551">
        <v>12.641</v>
      </c>
      <c r="J551">
        <v>469.24599999999998</v>
      </c>
      <c r="K551">
        <v>81</v>
      </c>
    </row>
    <row r="552" spans="1:11">
      <c r="A552">
        <v>12048</v>
      </c>
      <c r="B552" t="s">
        <v>1504</v>
      </c>
      <c r="C552" t="s">
        <v>729</v>
      </c>
      <c r="E552" t="s">
        <v>139</v>
      </c>
      <c r="F552">
        <v>14</v>
      </c>
      <c r="G552">
        <v>1966</v>
      </c>
      <c r="H552">
        <v>129</v>
      </c>
      <c r="I552">
        <v>22.187999999999999</v>
      </c>
      <c r="J552">
        <v>948.93100000000004</v>
      </c>
      <c r="K552">
        <v>78</v>
      </c>
    </row>
    <row r="553" spans="1:11">
      <c r="A553">
        <v>25001</v>
      </c>
      <c r="B553" t="s">
        <v>996</v>
      </c>
      <c r="C553" t="s">
        <v>997</v>
      </c>
      <c r="D553" t="s">
        <v>79</v>
      </c>
      <c r="E553" t="s">
        <v>459</v>
      </c>
      <c r="F553">
        <v>54</v>
      </c>
      <c r="G553">
        <v>1977</v>
      </c>
      <c r="H553">
        <v>239</v>
      </c>
      <c r="I553">
        <v>6.625</v>
      </c>
      <c r="J553">
        <v>394.012</v>
      </c>
      <c r="K553">
        <v>156</v>
      </c>
    </row>
    <row r="554" spans="1:11">
      <c r="A554">
        <v>99555</v>
      </c>
      <c r="B554" t="s">
        <v>998</v>
      </c>
      <c r="C554" t="s">
        <v>514</v>
      </c>
      <c r="E554" t="s">
        <v>139</v>
      </c>
      <c r="F554">
        <v>14</v>
      </c>
      <c r="G554">
        <v>1981</v>
      </c>
      <c r="H554">
        <v>27</v>
      </c>
      <c r="I554">
        <v>42.25</v>
      </c>
      <c r="J554">
        <v>2545.3629999999998</v>
      </c>
      <c r="K554">
        <v>813</v>
      </c>
    </row>
    <row r="555" spans="1:11">
      <c r="A555">
        <v>11052</v>
      </c>
      <c r="B555" t="s">
        <v>1227</v>
      </c>
      <c r="C555" t="s">
        <v>506</v>
      </c>
      <c r="E555" t="s">
        <v>124</v>
      </c>
      <c r="F555">
        <v>22</v>
      </c>
      <c r="G555">
        <v>1974</v>
      </c>
      <c r="H555">
        <v>713</v>
      </c>
      <c r="I555">
        <v>0</v>
      </c>
      <c r="J555">
        <v>0</v>
      </c>
      <c r="K555">
        <v>0</v>
      </c>
    </row>
    <row r="556" spans="1:11">
      <c r="A556">
        <v>25016</v>
      </c>
      <c r="B556" t="s">
        <v>999</v>
      </c>
      <c r="C556" t="s">
        <v>522</v>
      </c>
      <c r="E556" t="s">
        <v>1404</v>
      </c>
      <c r="F556">
        <v>55</v>
      </c>
      <c r="G556">
        <v>1959</v>
      </c>
      <c r="H556">
        <v>276</v>
      </c>
      <c r="I556">
        <v>6.5469999999999997</v>
      </c>
      <c r="J556">
        <v>294.98700000000002</v>
      </c>
      <c r="K556">
        <v>0</v>
      </c>
    </row>
    <row r="557" spans="1:11">
      <c r="A557">
        <v>29021</v>
      </c>
      <c r="B557" t="s">
        <v>1505</v>
      </c>
      <c r="C557" t="s">
        <v>525</v>
      </c>
      <c r="D557" t="s">
        <v>79</v>
      </c>
      <c r="E557" t="s">
        <v>1404</v>
      </c>
      <c r="F557">
        <v>55</v>
      </c>
      <c r="G557">
        <v>1960</v>
      </c>
      <c r="H557">
        <v>349</v>
      </c>
      <c r="I557">
        <v>3.5470000000000002</v>
      </c>
      <c r="J557">
        <v>133.84299999999999</v>
      </c>
      <c r="K557">
        <v>0</v>
      </c>
    </row>
    <row r="558" spans="1:11">
      <c r="A558">
        <v>25079</v>
      </c>
      <c r="B558" t="s">
        <v>1001</v>
      </c>
      <c r="C558" t="s">
        <v>1002</v>
      </c>
      <c r="D558" t="s">
        <v>79</v>
      </c>
      <c r="E558" t="s">
        <v>471</v>
      </c>
      <c r="F558">
        <v>27</v>
      </c>
      <c r="G558">
        <v>1970</v>
      </c>
      <c r="H558">
        <v>160</v>
      </c>
      <c r="I558">
        <v>12.907</v>
      </c>
      <c r="J558">
        <v>711.06100000000004</v>
      </c>
      <c r="K558">
        <v>143</v>
      </c>
    </row>
    <row r="559" spans="1:11">
      <c r="A559">
        <v>12023</v>
      </c>
      <c r="B559" t="s">
        <v>1506</v>
      </c>
      <c r="C559" t="s">
        <v>1507</v>
      </c>
      <c r="E559" t="s">
        <v>1163</v>
      </c>
      <c r="F559">
        <v>69</v>
      </c>
      <c r="G559">
        <v>1965</v>
      </c>
      <c r="H559">
        <v>417</v>
      </c>
      <c r="I559">
        <v>1.75</v>
      </c>
      <c r="J559">
        <v>71.685000000000002</v>
      </c>
      <c r="K559">
        <v>0</v>
      </c>
    </row>
    <row r="560" spans="1:11">
      <c r="A560">
        <v>25017</v>
      </c>
      <c r="B560" t="s">
        <v>1003</v>
      </c>
      <c r="C560" t="s">
        <v>535</v>
      </c>
      <c r="D560" t="s">
        <v>79</v>
      </c>
      <c r="E560" t="s">
        <v>1404</v>
      </c>
      <c r="F560">
        <v>55</v>
      </c>
      <c r="G560">
        <v>1963</v>
      </c>
      <c r="H560">
        <v>40</v>
      </c>
      <c r="I560">
        <v>32.875</v>
      </c>
      <c r="J560">
        <v>2108.2759999999998</v>
      </c>
      <c r="K560">
        <v>955</v>
      </c>
    </row>
    <row r="561" spans="1:11">
      <c r="A561">
        <v>10057</v>
      </c>
      <c r="B561" t="s">
        <v>1004</v>
      </c>
      <c r="C561" t="s">
        <v>546</v>
      </c>
      <c r="D561" t="s">
        <v>79</v>
      </c>
      <c r="E561" t="s">
        <v>1417</v>
      </c>
      <c r="F561">
        <v>42</v>
      </c>
      <c r="G561">
        <v>1974</v>
      </c>
      <c r="H561">
        <v>356</v>
      </c>
      <c r="I561">
        <v>4.109</v>
      </c>
      <c r="J561">
        <v>122.69799999999999</v>
      </c>
      <c r="K561">
        <v>0</v>
      </c>
    </row>
    <row r="562" spans="1:11">
      <c r="A562">
        <v>21805</v>
      </c>
      <c r="B562" t="s">
        <v>1005</v>
      </c>
      <c r="C562" t="s">
        <v>853</v>
      </c>
      <c r="D562" t="s">
        <v>79</v>
      </c>
      <c r="E562" t="s">
        <v>1417</v>
      </c>
      <c r="F562">
        <v>42</v>
      </c>
      <c r="G562">
        <v>1959</v>
      </c>
      <c r="H562">
        <v>714</v>
      </c>
      <c r="I562">
        <v>0</v>
      </c>
      <c r="J562">
        <v>0</v>
      </c>
      <c r="K562">
        <v>0</v>
      </c>
    </row>
    <row r="563" spans="1:11">
      <c r="A563">
        <v>21825</v>
      </c>
      <c r="B563" t="s">
        <v>1006</v>
      </c>
      <c r="C563" t="s">
        <v>525</v>
      </c>
      <c r="D563" t="s">
        <v>79</v>
      </c>
      <c r="E563" t="s">
        <v>1480</v>
      </c>
      <c r="F563">
        <v>36</v>
      </c>
      <c r="G563">
        <v>1959</v>
      </c>
      <c r="H563">
        <v>715</v>
      </c>
      <c r="I563">
        <v>0</v>
      </c>
      <c r="J563">
        <v>0</v>
      </c>
      <c r="K563">
        <v>0</v>
      </c>
    </row>
    <row r="564" spans="1:11">
      <c r="A564">
        <v>23109</v>
      </c>
      <c r="B564" t="s">
        <v>1007</v>
      </c>
      <c r="C564" t="s">
        <v>502</v>
      </c>
      <c r="E564" t="s">
        <v>468</v>
      </c>
      <c r="F564">
        <v>57</v>
      </c>
      <c r="G564">
        <v>1977</v>
      </c>
      <c r="H564">
        <v>258</v>
      </c>
      <c r="I564">
        <v>3.625</v>
      </c>
      <c r="J564">
        <v>332.512</v>
      </c>
      <c r="K564">
        <v>171</v>
      </c>
    </row>
    <row r="565" spans="1:11">
      <c r="A565">
        <v>22007</v>
      </c>
      <c r="B565" t="s">
        <v>1008</v>
      </c>
      <c r="C565" t="s">
        <v>563</v>
      </c>
      <c r="E565" t="s">
        <v>1412</v>
      </c>
      <c r="F565">
        <v>24</v>
      </c>
      <c r="G565">
        <v>1977</v>
      </c>
      <c r="H565">
        <v>26</v>
      </c>
      <c r="I565">
        <v>32.375</v>
      </c>
      <c r="J565">
        <v>2549.2159999999999</v>
      </c>
      <c r="K565">
        <v>1082</v>
      </c>
    </row>
    <row r="566" spans="1:11">
      <c r="A566">
        <v>20701</v>
      </c>
      <c r="B566" t="s">
        <v>1009</v>
      </c>
      <c r="C566" t="s">
        <v>665</v>
      </c>
      <c r="D566" t="s">
        <v>79</v>
      </c>
      <c r="E566" t="s">
        <v>167</v>
      </c>
      <c r="F566">
        <v>17</v>
      </c>
      <c r="G566">
        <v>1971</v>
      </c>
      <c r="H566">
        <v>389</v>
      </c>
      <c r="I566">
        <v>1.625</v>
      </c>
      <c r="J566">
        <v>88.908000000000001</v>
      </c>
      <c r="K566">
        <v>0</v>
      </c>
    </row>
    <row r="567" spans="1:11">
      <c r="A567">
        <v>11012</v>
      </c>
      <c r="B567" t="s">
        <v>1229</v>
      </c>
      <c r="C567" t="s">
        <v>1228</v>
      </c>
      <c r="E567" t="s">
        <v>468</v>
      </c>
      <c r="F567">
        <v>57</v>
      </c>
      <c r="G567">
        <v>1980</v>
      </c>
      <c r="H567">
        <v>478</v>
      </c>
      <c r="I567">
        <v>0</v>
      </c>
      <c r="J567">
        <v>35</v>
      </c>
      <c r="K567">
        <v>0</v>
      </c>
    </row>
    <row r="568" spans="1:11">
      <c r="A568">
        <v>10171</v>
      </c>
      <c r="B568" t="s">
        <v>1230</v>
      </c>
      <c r="C568" t="s">
        <v>1231</v>
      </c>
      <c r="D568" t="s">
        <v>79</v>
      </c>
      <c r="E568" t="s">
        <v>1187</v>
      </c>
      <c r="F568">
        <v>72</v>
      </c>
      <c r="G568">
        <v>1982</v>
      </c>
      <c r="H568">
        <v>716</v>
      </c>
      <c r="I568">
        <v>0</v>
      </c>
      <c r="J568">
        <v>0</v>
      </c>
      <c r="K568">
        <v>0</v>
      </c>
    </row>
    <row r="569" spans="1:11">
      <c r="A569">
        <v>24271</v>
      </c>
      <c r="B569" t="s">
        <v>1010</v>
      </c>
      <c r="C569" t="s">
        <v>528</v>
      </c>
      <c r="E569" t="s">
        <v>139</v>
      </c>
      <c r="F569">
        <v>14</v>
      </c>
      <c r="G569">
        <v>1972</v>
      </c>
      <c r="H569">
        <v>320</v>
      </c>
      <c r="I569">
        <v>2</v>
      </c>
      <c r="J569">
        <v>179.57</v>
      </c>
      <c r="K569">
        <v>58</v>
      </c>
    </row>
    <row r="570" spans="1:11">
      <c r="A570">
        <v>23119</v>
      </c>
      <c r="B570" t="s">
        <v>1011</v>
      </c>
      <c r="C570" t="s">
        <v>521</v>
      </c>
      <c r="E570" t="s">
        <v>484</v>
      </c>
      <c r="F570">
        <v>21</v>
      </c>
      <c r="G570">
        <v>1977</v>
      </c>
      <c r="H570">
        <v>717</v>
      </c>
      <c r="I570">
        <v>0</v>
      </c>
      <c r="J570">
        <v>0</v>
      </c>
      <c r="K570">
        <v>0</v>
      </c>
    </row>
    <row r="571" spans="1:11">
      <c r="A571">
        <v>10090</v>
      </c>
      <c r="B571" t="s">
        <v>1012</v>
      </c>
      <c r="C571" t="s">
        <v>1013</v>
      </c>
      <c r="E571" t="s">
        <v>1163</v>
      </c>
      <c r="F571">
        <v>69</v>
      </c>
      <c r="G571">
        <v>1948</v>
      </c>
      <c r="H571">
        <v>512</v>
      </c>
      <c r="I571">
        <v>0</v>
      </c>
      <c r="J571">
        <v>21</v>
      </c>
      <c r="K571">
        <v>0</v>
      </c>
    </row>
    <row r="572" spans="1:11">
      <c r="A572">
        <v>96121</v>
      </c>
      <c r="B572" t="s">
        <v>1014</v>
      </c>
      <c r="C572" t="s">
        <v>506</v>
      </c>
      <c r="E572" t="s">
        <v>463</v>
      </c>
      <c r="F572">
        <v>7</v>
      </c>
      <c r="G572">
        <v>1972</v>
      </c>
      <c r="H572">
        <v>540</v>
      </c>
      <c r="I572">
        <v>0.75</v>
      </c>
      <c r="J572">
        <v>6.6820000000000004</v>
      </c>
      <c r="K572">
        <v>0</v>
      </c>
    </row>
    <row r="573" spans="1:11">
      <c r="A573">
        <v>10122</v>
      </c>
      <c r="B573" t="s">
        <v>1015</v>
      </c>
      <c r="C573" t="s">
        <v>1016</v>
      </c>
      <c r="D573" t="s">
        <v>79</v>
      </c>
      <c r="E573" t="s">
        <v>1400</v>
      </c>
      <c r="F573">
        <v>70</v>
      </c>
      <c r="G573">
        <v>1934</v>
      </c>
      <c r="H573">
        <v>718</v>
      </c>
      <c r="I573">
        <v>0</v>
      </c>
      <c r="J573">
        <v>0</v>
      </c>
      <c r="K573">
        <v>0</v>
      </c>
    </row>
    <row r="574" spans="1:11">
      <c r="A574">
        <v>13031</v>
      </c>
      <c r="B574" t="s">
        <v>1508</v>
      </c>
      <c r="C574" t="s">
        <v>971</v>
      </c>
      <c r="E574" t="s">
        <v>1402</v>
      </c>
      <c r="F574">
        <v>76</v>
      </c>
      <c r="G574">
        <v>1947</v>
      </c>
      <c r="H574">
        <v>454</v>
      </c>
      <c r="I574">
        <v>1.25</v>
      </c>
      <c r="J574">
        <v>46.982999999999997</v>
      </c>
      <c r="K574">
        <v>0</v>
      </c>
    </row>
    <row r="575" spans="1:11">
      <c r="A575">
        <v>13032</v>
      </c>
      <c r="B575" t="s">
        <v>1509</v>
      </c>
      <c r="C575" t="s">
        <v>975</v>
      </c>
      <c r="D575" t="s">
        <v>79</v>
      </c>
      <c r="E575" t="s">
        <v>1402</v>
      </c>
      <c r="F575">
        <v>76</v>
      </c>
      <c r="G575">
        <v>1961</v>
      </c>
      <c r="H575">
        <v>455</v>
      </c>
      <c r="I575">
        <v>1.25</v>
      </c>
      <c r="J575">
        <v>46.982999999999997</v>
      </c>
      <c r="K575">
        <v>0</v>
      </c>
    </row>
    <row r="576" spans="1:11">
      <c r="A576">
        <v>97242</v>
      </c>
      <c r="B576" t="s">
        <v>1017</v>
      </c>
      <c r="C576" t="s">
        <v>564</v>
      </c>
      <c r="E576" t="s">
        <v>1397</v>
      </c>
      <c r="F576">
        <v>2</v>
      </c>
      <c r="G576">
        <v>1951</v>
      </c>
      <c r="H576">
        <v>566</v>
      </c>
      <c r="I576">
        <v>0</v>
      </c>
      <c r="J576">
        <v>1</v>
      </c>
      <c r="K576">
        <v>0</v>
      </c>
    </row>
    <row r="577" spans="1:11">
      <c r="A577">
        <v>98305</v>
      </c>
      <c r="B577" t="s">
        <v>1018</v>
      </c>
      <c r="C577" t="s">
        <v>1019</v>
      </c>
      <c r="D577" t="s">
        <v>79</v>
      </c>
      <c r="E577" t="s">
        <v>1397</v>
      </c>
      <c r="F577">
        <v>2</v>
      </c>
      <c r="G577">
        <v>1951</v>
      </c>
      <c r="H577">
        <v>567</v>
      </c>
      <c r="I577">
        <v>0</v>
      </c>
      <c r="J577">
        <v>1</v>
      </c>
      <c r="K577">
        <v>0</v>
      </c>
    </row>
    <row r="578" spans="1:11">
      <c r="A578">
        <v>23084</v>
      </c>
      <c r="B578" t="s">
        <v>1020</v>
      </c>
      <c r="C578" t="s">
        <v>645</v>
      </c>
      <c r="E578" t="s">
        <v>471</v>
      </c>
      <c r="F578">
        <v>27</v>
      </c>
      <c r="G578">
        <v>1952</v>
      </c>
      <c r="H578">
        <v>97</v>
      </c>
      <c r="I578">
        <v>16.312999999999999</v>
      </c>
      <c r="J578">
        <v>1214.729</v>
      </c>
      <c r="K578">
        <v>462</v>
      </c>
    </row>
    <row r="579" spans="1:11">
      <c r="A579">
        <v>10129</v>
      </c>
      <c r="B579" t="s">
        <v>1021</v>
      </c>
      <c r="C579" t="s">
        <v>637</v>
      </c>
      <c r="D579" t="s">
        <v>79</v>
      </c>
      <c r="E579" t="s">
        <v>471</v>
      </c>
      <c r="F579">
        <v>27</v>
      </c>
      <c r="G579">
        <v>1950</v>
      </c>
      <c r="H579">
        <v>187</v>
      </c>
      <c r="I579">
        <v>9.0939999999999994</v>
      </c>
      <c r="J579">
        <v>564.53899999999999</v>
      </c>
      <c r="K579">
        <v>143</v>
      </c>
    </row>
    <row r="580" spans="1:11">
      <c r="A580">
        <v>27086</v>
      </c>
      <c r="B580" t="s">
        <v>1022</v>
      </c>
      <c r="C580" t="s">
        <v>538</v>
      </c>
      <c r="E580" t="s">
        <v>169</v>
      </c>
      <c r="F580">
        <v>19</v>
      </c>
      <c r="G580">
        <v>1947</v>
      </c>
      <c r="H580">
        <v>262</v>
      </c>
      <c r="I580">
        <v>11.313000000000001</v>
      </c>
      <c r="J580">
        <v>322.67099999999999</v>
      </c>
      <c r="K580">
        <v>0</v>
      </c>
    </row>
    <row r="581" spans="1:11">
      <c r="A581">
        <v>20724</v>
      </c>
      <c r="B581" t="s">
        <v>1022</v>
      </c>
      <c r="C581" t="s">
        <v>564</v>
      </c>
      <c r="E581" t="s">
        <v>169</v>
      </c>
      <c r="F581">
        <v>19</v>
      </c>
      <c r="G581">
        <v>1956</v>
      </c>
      <c r="H581">
        <v>464</v>
      </c>
      <c r="I581">
        <v>0.56299999999999994</v>
      </c>
      <c r="J581">
        <v>41.360999999999997</v>
      </c>
      <c r="K581">
        <v>0</v>
      </c>
    </row>
    <row r="582" spans="1:11">
      <c r="A582">
        <v>27075</v>
      </c>
      <c r="B582" t="s">
        <v>1023</v>
      </c>
      <c r="C582" t="s">
        <v>528</v>
      </c>
      <c r="E582" t="s">
        <v>1396</v>
      </c>
      <c r="F582">
        <v>61</v>
      </c>
      <c r="G582">
        <v>1982</v>
      </c>
      <c r="H582">
        <v>719</v>
      </c>
      <c r="I582">
        <v>0</v>
      </c>
      <c r="J582">
        <v>0</v>
      </c>
      <c r="K582">
        <v>0</v>
      </c>
    </row>
    <row r="583" spans="1:11">
      <c r="A583">
        <v>98417</v>
      </c>
      <c r="B583" t="s">
        <v>1024</v>
      </c>
      <c r="C583" t="s">
        <v>637</v>
      </c>
      <c r="D583" t="s">
        <v>79</v>
      </c>
      <c r="E583" t="s">
        <v>475</v>
      </c>
      <c r="F583">
        <v>64</v>
      </c>
      <c r="G583">
        <v>1953</v>
      </c>
      <c r="H583">
        <v>346</v>
      </c>
      <c r="I583">
        <v>4.5</v>
      </c>
      <c r="J583">
        <v>135.536</v>
      </c>
      <c r="K583">
        <v>0</v>
      </c>
    </row>
    <row r="584" spans="1:11">
      <c r="A584">
        <v>13046</v>
      </c>
      <c r="B584" t="s">
        <v>1510</v>
      </c>
      <c r="C584" t="s">
        <v>729</v>
      </c>
      <c r="E584" t="s">
        <v>456</v>
      </c>
      <c r="F584">
        <v>20</v>
      </c>
      <c r="G584">
        <v>1941</v>
      </c>
      <c r="H584">
        <v>450</v>
      </c>
      <c r="I584">
        <v>2.125</v>
      </c>
      <c r="J584">
        <v>50.454000000000001</v>
      </c>
      <c r="K584">
        <v>0</v>
      </c>
    </row>
    <row r="585" spans="1:11">
      <c r="A585">
        <v>11057</v>
      </c>
      <c r="B585" t="s">
        <v>1232</v>
      </c>
      <c r="C585" t="s">
        <v>1233</v>
      </c>
      <c r="E585" t="s">
        <v>476</v>
      </c>
      <c r="F585">
        <v>51</v>
      </c>
      <c r="G585">
        <v>1968</v>
      </c>
      <c r="H585">
        <v>94</v>
      </c>
      <c r="I585">
        <v>33.625</v>
      </c>
      <c r="J585">
        <v>1250.5909999999999</v>
      </c>
      <c r="K585">
        <v>211</v>
      </c>
    </row>
    <row r="586" spans="1:11">
      <c r="A586">
        <v>12084</v>
      </c>
      <c r="B586" t="s">
        <v>1511</v>
      </c>
      <c r="C586" t="s">
        <v>1013</v>
      </c>
      <c r="E586" t="s">
        <v>484</v>
      </c>
      <c r="F586">
        <v>21</v>
      </c>
      <c r="G586">
        <v>1963</v>
      </c>
      <c r="H586">
        <v>720</v>
      </c>
      <c r="I586">
        <v>0</v>
      </c>
      <c r="J586">
        <v>0</v>
      </c>
      <c r="K586">
        <v>0</v>
      </c>
    </row>
    <row r="587" spans="1:11">
      <c r="A587">
        <v>29013</v>
      </c>
      <c r="B587" t="s">
        <v>1025</v>
      </c>
      <c r="C587" t="s">
        <v>547</v>
      </c>
      <c r="E587" t="s">
        <v>604</v>
      </c>
      <c r="F587">
        <v>45</v>
      </c>
      <c r="G587">
        <v>1995</v>
      </c>
      <c r="H587">
        <v>58</v>
      </c>
      <c r="I587">
        <v>30</v>
      </c>
      <c r="J587">
        <v>1732.5119999999999</v>
      </c>
      <c r="K587">
        <v>617</v>
      </c>
    </row>
    <row r="588" spans="1:11">
      <c r="A588">
        <v>12011</v>
      </c>
      <c r="B588" t="s">
        <v>1512</v>
      </c>
      <c r="C588" t="s">
        <v>505</v>
      </c>
      <c r="E588" t="s">
        <v>141</v>
      </c>
      <c r="F588">
        <v>48</v>
      </c>
      <c r="G588">
        <v>1985</v>
      </c>
      <c r="H588">
        <v>167</v>
      </c>
      <c r="I588">
        <v>10.141</v>
      </c>
      <c r="J588">
        <v>663.904</v>
      </c>
      <c r="K588">
        <v>243</v>
      </c>
    </row>
    <row r="589" spans="1:11">
      <c r="A589">
        <v>96041</v>
      </c>
      <c r="B589" t="s">
        <v>1026</v>
      </c>
      <c r="C589" t="s">
        <v>543</v>
      </c>
      <c r="D589" t="s">
        <v>79</v>
      </c>
      <c r="E589" t="s">
        <v>479</v>
      </c>
      <c r="F589">
        <v>1</v>
      </c>
      <c r="G589">
        <v>1955</v>
      </c>
      <c r="H589">
        <v>311</v>
      </c>
      <c r="I589">
        <v>1.875</v>
      </c>
      <c r="J589">
        <v>196.5</v>
      </c>
      <c r="K589">
        <v>84</v>
      </c>
    </row>
    <row r="590" spans="1:11">
      <c r="A590">
        <v>12078</v>
      </c>
      <c r="B590" t="s">
        <v>1513</v>
      </c>
      <c r="C590" t="s">
        <v>882</v>
      </c>
      <c r="E590" t="s">
        <v>1163</v>
      </c>
      <c r="F590">
        <v>69</v>
      </c>
      <c r="G590">
        <v>1967</v>
      </c>
      <c r="H590">
        <v>498</v>
      </c>
      <c r="I590">
        <v>0.875</v>
      </c>
      <c r="J590">
        <v>24.343</v>
      </c>
      <c r="K590">
        <v>0</v>
      </c>
    </row>
    <row r="591" spans="1:11">
      <c r="A591">
        <v>10040</v>
      </c>
      <c r="B591" t="s">
        <v>1027</v>
      </c>
      <c r="C591" t="s">
        <v>523</v>
      </c>
      <c r="E591" t="s">
        <v>662</v>
      </c>
      <c r="F591">
        <v>68</v>
      </c>
      <c r="G591">
        <v>1976</v>
      </c>
      <c r="H591">
        <v>122</v>
      </c>
      <c r="I591">
        <v>18.077999999999999</v>
      </c>
      <c r="J591">
        <v>997.81799999999998</v>
      </c>
      <c r="K591">
        <v>243</v>
      </c>
    </row>
    <row r="592" spans="1:11">
      <c r="A592">
        <v>11040</v>
      </c>
      <c r="B592" t="s">
        <v>1234</v>
      </c>
      <c r="C592" t="s">
        <v>1235</v>
      </c>
      <c r="D592" t="s">
        <v>63</v>
      </c>
      <c r="E592" t="s">
        <v>479</v>
      </c>
      <c r="F592">
        <v>1</v>
      </c>
      <c r="G592">
        <v>2002</v>
      </c>
      <c r="H592">
        <v>721</v>
      </c>
      <c r="I592">
        <v>0</v>
      </c>
      <c r="J592">
        <v>0</v>
      </c>
      <c r="K592">
        <v>0</v>
      </c>
    </row>
    <row r="593" spans="1:11">
      <c r="A593">
        <v>13039</v>
      </c>
      <c r="B593" t="s">
        <v>1514</v>
      </c>
      <c r="C593" t="s">
        <v>522</v>
      </c>
      <c r="E593" t="s">
        <v>141</v>
      </c>
      <c r="F593">
        <v>48</v>
      </c>
      <c r="G593">
        <v>1948</v>
      </c>
      <c r="H593">
        <v>304</v>
      </c>
      <c r="I593">
        <v>3.1259999999999999</v>
      </c>
      <c r="J593">
        <v>213.215</v>
      </c>
      <c r="K593">
        <v>88</v>
      </c>
    </row>
    <row r="594" spans="1:11">
      <c r="A594">
        <v>26023</v>
      </c>
      <c r="B594" t="s">
        <v>1028</v>
      </c>
      <c r="C594" t="s">
        <v>538</v>
      </c>
      <c r="E594" t="s">
        <v>1289</v>
      </c>
      <c r="F594">
        <v>56</v>
      </c>
      <c r="G594">
        <v>1956</v>
      </c>
      <c r="H594">
        <v>722</v>
      </c>
      <c r="I594">
        <v>0</v>
      </c>
      <c r="J594">
        <v>0</v>
      </c>
      <c r="K594">
        <v>0</v>
      </c>
    </row>
    <row r="595" spans="1:11">
      <c r="A595">
        <v>99577</v>
      </c>
      <c r="B595" t="s">
        <v>1029</v>
      </c>
      <c r="C595" t="s">
        <v>538</v>
      </c>
      <c r="E595" t="s">
        <v>459</v>
      </c>
      <c r="F595">
        <v>54</v>
      </c>
      <c r="G595">
        <v>1932</v>
      </c>
      <c r="H595">
        <v>357</v>
      </c>
      <c r="I595">
        <v>4.0010000000000003</v>
      </c>
      <c r="J595">
        <v>122.407</v>
      </c>
      <c r="K595">
        <v>0</v>
      </c>
    </row>
    <row r="596" spans="1:11">
      <c r="A596">
        <v>12067</v>
      </c>
      <c r="B596" t="s">
        <v>1515</v>
      </c>
      <c r="C596" t="s">
        <v>587</v>
      </c>
      <c r="E596" t="s">
        <v>1411</v>
      </c>
      <c r="F596">
        <v>74</v>
      </c>
      <c r="G596">
        <v>1981</v>
      </c>
      <c r="H596">
        <v>457</v>
      </c>
      <c r="I596">
        <v>2.5630000000000002</v>
      </c>
      <c r="J596">
        <v>46.006999999999998</v>
      </c>
      <c r="K596">
        <v>0</v>
      </c>
    </row>
    <row r="597" spans="1:11">
      <c r="A597">
        <v>10067</v>
      </c>
      <c r="B597" t="s">
        <v>1030</v>
      </c>
      <c r="C597" t="s">
        <v>540</v>
      </c>
      <c r="E597" t="s">
        <v>169</v>
      </c>
      <c r="F597">
        <v>19</v>
      </c>
      <c r="G597">
        <v>1965</v>
      </c>
      <c r="H597">
        <v>495</v>
      </c>
      <c r="I597">
        <v>0</v>
      </c>
      <c r="J597">
        <v>25</v>
      </c>
      <c r="K597">
        <v>0</v>
      </c>
    </row>
    <row r="598" spans="1:11">
      <c r="A598">
        <v>13014</v>
      </c>
      <c r="B598" t="s">
        <v>1516</v>
      </c>
      <c r="C598" t="s">
        <v>822</v>
      </c>
      <c r="D598" t="s">
        <v>79</v>
      </c>
      <c r="E598" t="s">
        <v>1304</v>
      </c>
      <c r="F598">
        <v>75</v>
      </c>
      <c r="G598">
        <v>1968</v>
      </c>
      <c r="H598">
        <v>723</v>
      </c>
      <c r="I598">
        <v>0</v>
      </c>
      <c r="J598">
        <v>0</v>
      </c>
      <c r="K598">
        <v>0</v>
      </c>
    </row>
    <row r="599" spans="1:11">
      <c r="A599">
        <v>13022</v>
      </c>
      <c r="B599" t="s">
        <v>1516</v>
      </c>
      <c r="C599" t="s">
        <v>817</v>
      </c>
      <c r="D599" t="s">
        <v>690</v>
      </c>
      <c r="E599" t="s">
        <v>1304</v>
      </c>
      <c r="F599">
        <v>75</v>
      </c>
      <c r="G599">
        <v>2001</v>
      </c>
      <c r="H599">
        <v>724</v>
      </c>
      <c r="I599">
        <v>0</v>
      </c>
      <c r="J599">
        <v>0</v>
      </c>
      <c r="K599">
        <v>0</v>
      </c>
    </row>
    <row r="600" spans="1:11">
      <c r="A600">
        <v>13023</v>
      </c>
      <c r="B600" t="s">
        <v>1517</v>
      </c>
      <c r="C600" t="s">
        <v>563</v>
      </c>
      <c r="D600" t="s">
        <v>63</v>
      </c>
      <c r="E600" t="s">
        <v>1304</v>
      </c>
      <c r="F600">
        <v>75</v>
      </c>
      <c r="G600">
        <v>2001</v>
      </c>
      <c r="H600">
        <v>726</v>
      </c>
      <c r="I600">
        <v>0</v>
      </c>
      <c r="J600">
        <v>0</v>
      </c>
      <c r="K600">
        <v>0</v>
      </c>
    </row>
    <row r="601" spans="1:11">
      <c r="A601">
        <v>13015</v>
      </c>
      <c r="B601" t="s">
        <v>1517</v>
      </c>
      <c r="C601" t="s">
        <v>1518</v>
      </c>
      <c r="E601" t="s">
        <v>1304</v>
      </c>
      <c r="F601">
        <v>75</v>
      </c>
      <c r="G601">
        <v>1974</v>
      </c>
      <c r="H601">
        <v>725</v>
      </c>
      <c r="I601">
        <v>0</v>
      </c>
      <c r="J601">
        <v>0</v>
      </c>
      <c r="K601">
        <v>0</v>
      </c>
    </row>
    <row r="602" spans="1:11">
      <c r="A602">
        <v>12079</v>
      </c>
      <c r="B602" t="s">
        <v>1519</v>
      </c>
      <c r="C602" t="s">
        <v>602</v>
      </c>
      <c r="E602" t="s">
        <v>1407</v>
      </c>
      <c r="F602">
        <v>73</v>
      </c>
      <c r="G602">
        <v>1940</v>
      </c>
      <c r="H602">
        <v>410</v>
      </c>
      <c r="I602">
        <v>2.2509999999999999</v>
      </c>
      <c r="J602">
        <v>74.495000000000005</v>
      </c>
      <c r="K602">
        <v>0</v>
      </c>
    </row>
    <row r="603" spans="1:11">
      <c r="A603">
        <v>24285</v>
      </c>
      <c r="B603" t="s">
        <v>1031</v>
      </c>
      <c r="C603" t="s">
        <v>569</v>
      </c>
      <c r="E603" t="s">
        <v>133</v>
      </c>
      <c r="F603">
        <v>52</v>
      </c>
      <c r="G603">
        <v>1961</v>
      </c>
      <c r="H603">
        <v>727</v>
      </c>
      <c r="I603">
        <v>0</v>
      </c>
      <c r="J603">
        <v>0</v>
      </c>
      <c r="K603">
        <v>0</v>
      </c>
    </row>
    <row r="604" spans="1:11">
      <c r="A604">
        <v>26001</v>
      </c>
      <c r="B604" t="s">
        <v>1032</v>
      </c>
      <c r="C604" t="s">
        <v>665</v>
      </c>
      <c r="D604" t="s">
        <v>690</v>
      </c>
      <c r="E604" t="s">
        <v>167</v>
      </c>
      <c r="F604">
        <v>17</v>
      </c>
      <c r="G604">
        <v>1997</v>
      </c>
      <c r="H604">
        <v>331</v>
      </c>
      <c r="I604">
        <v>1.8129999999999999</v>
      </c>
      <c r="J604">
        <v>161.21100000000001</v>
      </c>
      <c r="K604">
        <v>53</v>
      </c>
    </row>
    <row r="605" spans="1:11">
      <c r="A605">
        <v>12022</v>
      </c>
      <c r="B605" t="s">
        <v>1236</v>
      </c>
      <c r="C605" t="s">
        <v>817</v>
      </c>
      <c r="D605" t="s">
        <v>79</v>
      </c>
      <c r="E605" t="s">
        <v>1412</v>
      </c>
      <c r="F605">
        <v>24</v>
      </c>
      <c r="G605">
        <v>1986</v>
      </c>
      <c r="H605">
        <v>6</v>
      </c>
      <c r="I605">
        <v>41.125</v>
      </c>
      <c r="J605">
        <v>3334.4740000000002</v>
      </c>
      <c r="K605">
        <v>1344</v>
      </c>
    </row>
    <row r="606" spans="1:11">
      <c r="A606">
        <v>13041</v>
      </c>
      <c r="B606" t="s">
        <v>1520</v>
      </c>
      <c r="C606" t="s">
        <v>508</v>
      </c>
      <c r="D606" t="s">
        <v>79</v>
      </c>
      <c r="E606" t="s">
        <v>479</v>
      </c>
      <c r="F606">
        <v>1</v>
      </c>
      <c r="G606">
        <v>1959</v>
      </c>
      <c r="H606">
        <v>505</v>
      </c>
      <c r="I606">
        <v>2.375</v>
      </c>
      <c r="J606">
        <v>21.158999999999999</v>
      </c>
      <c r="K606">
        <v>0</v>
      </c>
    </row>
    <row r="607" spans="1:11">
      <c r="A607">
        <v>97236</v>
      </c>
      <c r="B607" t="s">
        <v>1033</v>
      </c>
      <c r="C607" t="s">
        <v>1034</v>
      </c>
      <c r="E607" t="s">
        <v>484</v>
      </c>
      <c r="F607">
        <v>21</v>
      </c>
      <c r="G607">
        <v>1978</v>
      </c>
      <c r="H607">
        <v>352</v>
      </c>
      <c r="I607">
        <v>1.3129999999999999</v>
      </c>
      <c r="J607">
        <v>132.25299999999999</v>
      </c>
      <c r="K607">
        <v>72</v>
      </c>
    </row>
    <row r="608" spans="1:11">
      <c r="A608">
        <v>96050</v>
      </c>
      <c r="B608" t="s">
        <v>1033</v>
      </c>
      <c r="C608" t="s">
        <v>1035</v>
      </c>
      <c r="E608" t="s">
        <v>484</v>
      </c>
      <c r="F608">
        <v>21</v>
      </c>
      <c r="G608">
        <v>1928</v>
      </c>
      <c r="H608">
        <v>728</v>
      </c>
      <c r="I608">
        <v>0</v>
      </c>
      <c r="J608">
        <v>0</v>
      </c>
      <c r="K608">
        <v>0</v>
      </c>
    </row>
    <row r="609" spans="1:11">
      <c r="A609">
        <v>96051</v>
      </c>
      <c r="B609" t="s">
        <v>1033</v>
      </c>
      <c r="C609" t="s">
        <v>1237</v>
      </c>
      <c r="E609" t="s">
        <v>484</v>
      </c>
      <c r="F609">
        <v>21</v>
      </c>
      <c r="G609">
        <v>1965</v>
      </c>
      <c r="H609">
        <v>278</v>
      </c>
      <c r="I609">
        <v>5.25</v>
      </c>
      <c r="J609">
        <v>294.01900000000001</v>
      </c>
      <c r="K609">
        <v>111</v>
      </c>
    </row>
    <row r="610" spans="1:11">
      <c r="A610">
        <v>26065</v>
      </c>
      <c r="B610" t="s">
        <v>1036</v>
      </c>
      <c r="C610" t="s">
        <v>523</v>
      </c>
      <c r="E610" t="s">
        <v>548</v>
      </c>
      <c r="F610">
        <v>16</v>
      </c>
      <c r="G610">
        <v>1987</v>
      </c>
      <c r="H610">
        <v>729</v>
      </c>
      <c r="I610">
        <v>0</v>
      </c>
      <c r="J610">
        <v>0</v>
      </c>
      <c r="K610">
        <v>0</v>
      </c>
    </row>
    <row r="611" spans="1:11">
      <c r="A611">
        <v>12049</v>
      </c>
      <c r="B611" t="s">
        <v>1521</v>
      </c>
      <c r="C611" t="s">
        <v>528</v>
      </c>
      <c r="E611" t="s">
        <v>139</v>
      </c>
      <c r="F611">
        <v>14</v>
      </c>
      <c r="G611">
        <v>1982</v>
      </c>
      <c r="H611">
        <v>111</v>
      </c>
      <c r="I611">
        <v>25.126000000000001</v>
      </c>
      <c r="J611">
        <v>1122.4259999999999</v>
      </c>
      <c r="K611">
        <v>241</v>
      </c>
    </row>
    <row r="612" spans="1:11">
      <c r="A612">
        <v>25031</v>
      </c>
      <c r="B612" t="s">
        <v>1037</v>
      </c>
      <c r="C612" t="s">
        <v>528</v>
      </c>
      <c r="E612" t="s">
        <v>133</v>
      </c>
      <c r="F612">
        <v>52</v>
      </c>
      <c r="G612">
        <v>1978</v>
      </c>
      <c r="H612">
        <v>538</v>
      </c>
      <c r="I612">
        <v>0.96899999999999997</v>
      </c>
      <c r="J612">
        <v>8.6310000000000002</v>
      </c>
      <c r="K612">
        <v>0</v>
      </c>
    </row>
    <row r="613" spans="1:11">
      <c r="A613">
        <v>27051</v>
      </c>
      <c r="B613" t="s">
        <v>1038</v>
      </c>
      <c r="C613" t="s">
        <v>535</v>
      </c>
      <c r="D613" t="s">
        <v>79</v>
      </c>
      <c r="E613" t="s">
        <v>479</v>
      </c>
      <c r="F613">
        <v>1</v>
      </c>
      <c r="G613">
        <v>1953</v>
      </c>
      <c r="H613">
        <v>348</v>
      </c>
      <c r="I613">
        <v>4</v>
      </c>
      <c r="J613">
        <v>134.84800000000001</v>
      </c>
      <c r="K613">
        <v>0</v>
      </c>
    </row>
    <row r="614" spans="1:11">
      <c r="A614">
        <v>27015</v>
      </c>
      <c r="B614" t="s">
        <v>1039</v>
      </c>
      <c r="C614" t="s">
        <v>503</v>
      </c>
      <c r="D614" t="s">
        <v>63</v>
      </c>
      <c r="E614" t="s">
        <v>479</v>
      </c>
      <c r="F614">
        <v>1</v>
      </c>
      <c r="G614">
        <v>1997</v>
      </c>
      <c r="H614">
        <v>90</v>
      </c>
      <c r="I614">
        <v>17.594000000000001</v>
      </c>
      <c r="J614">
        <v>1264.239</v>
      </c>
      <c r="K614">
        <v>547</v>
      </c>
    </row>
    <row r="615" spans="1:11">
      <c r="A615">
        <v>28024</v>
      </c>
      <c r="B615" t="s">
        <v>1040</v>
      </c>
      <c r="C615" t="s">
        <v>570</v>
      </c>
      <c r="E615" t="s">
        <v>471</v>
      </c>
      <c r="F615">
        <v>27</v>
      </c>
      <c r="G615">
        <v>1957</v>
      </c>
      <c r="H615">
        <v>237</v>
      </c>
      <c r="I615">
        <v>6.1260000000000003</v>
      </c>
      <c r="J615">
        <v>399.83199999999999</v>
      </c>
      <c r="K615">
        <v>125</v>
      </c>
    </row>
    <row r="616" spans="1:11">
      <c r="A616">
        <v>21919</v>
      </c>
      <c r="B616" t="s">
        <v>1041</v>
      </c>
      <c r="C616" t="s">
        <v>642</v>
      </c>
      <c r="E616" t="s">
        <v>195</v>
      </c>
      <c r="F616">
        <v>39</v>
      </c>
      <c r="G616">
        <v>1951</v>
      </c>
      <c r="H616">
        <v>731</v>
      </c>
      <c r="I616">
        <v>0</v>
      </c>
      <c r="J616">
        <v>0</v>
      </c>
      <c r="K616">
        <v>0</v>
      </c>
    </row>
    <row r="617" spans="1:11">
      <c r="A617">
        <v>21918</v>
      </c>
      <c r="B617" t="s">
        <v>1041</v>
      </c>
      <c r="C617" t="s">
        <v>563</v>
      </c>
      <c r="E617" t="s">
        <v>195</v>
      </c>
      <c r="F617">
        <v>39</v>
      </c>
      <c r="G617">
        <v>1985</v>
      </c>
      <c r="H617">
        <v>730</v>
      </c>
      <c r="I617">
        <v>0</v>
      </c>
      <c r="J617">
        <v>0</v>
      </c>
      <c r="K617">
        <v>0</v>
      </c>
    </row>
    <row r="618" spans="1:11">
      <c r="A618">
        <v>21920</v>
      </c>
      <c r="B618" t="s">
        <v>1041</v>
      </c>
      <c r="C618" t="s">
        <v>514</v>
      </c>
      <c r="E618" t="s">
        <v>195</v>
      </c>
      <c r="F618">
        <v>39</v>
      </c>
      <c r="G618">
        <v>1980</v>
      </c>
      <c r="H618">
        <v>732</v>
      </c>
      <c r="I618">
        <v>0</v>
      </c>
      <c r="J618">
        <v>0</v>
      </c>
      <c r="K618">
        <v>0</v>
      </c>
    </row>
    <row r="619" spans="1:11">
      <c r="A619">
        <v>21921</v>
      </c>
      <c r="B619" t="s">
        <v>1042</v>
      </c>
      <c r="C619" t="s">
        <v>1043</v>
      </c>
      <c r="D619" t="s">
        <v>79</v>
      </c>
      <c r="E619" t="s">
        <v>195</v>
      </c>
      <c r="F619">
        <v>39</v>
      </c>
      <c r="G619">
        <v>1954</v>
      </c>
      <c r="H619">
        <v>733</v>
      </c>
      <c r="I619">
        <v>0</v>
      </c>
      <c r="J619">
        <v>0</v>
      </c>
      <c r="K619">
        <v>0</v>
      </c>
    </row>
    <row r="620" spans="1:11">
      <c r="A620">
        <v>96095</v>
      </c>
      <c r="B620" t="s">
        <v>1044</v>
      </c>
      <c r="C620" t="s">
        <v>570</v>
      </c>
      <c r="E620" t="s">
        <v>548</v>
      </c>
      <c r="F620">
        <v>16</v>
      </c>
      <c r="G620">
        <v>1968</v>
      </c>
      <c r="H620">
        <v>283</v>
      </c>
      <c r="I620">
        <v>2</v>
      </c>
      <c r="J620">
        <v>282.28199999999998</v>
      </c>
      <c r="K620">
        <v>192</v>
      </c>
    </row>
    <row r="621" spans="1:11">
      <c r="A621">
        <v>10092</v>
      </c>
      <c r="B621" t="s">
        <v>1045</v>
      </c>
      <c r="C621" t="s">
        <v>1046</v>
      </c>
      <c r="D621" t="s">
        <v>79</v>
      </c>
      <c r="E621" t="s">
        <v>1163</v>
      </c>
      <c r="F621">
        <v>69</v>
      </c>
      <c r="G621">
        <v>1957</v>
      </c>
      <c r="H621">
        <v>513</v>
      </c>
      <c r="I621">
        <v>0</v>
      </c>
      <c r="J621">
        <v>21</v>
      </c>
      <c r="K621">
        <v>0</v>
      </c>
    </row>
    <row r="622" spans="1:11">
      <c r="A622">
        <v>11051</v>
      </c>
      <c r="B622" t="s">
        <v>1238</v>
      </c>
      <c r="C622" t="s">
        <v>563</v>
      </c>
      <c r="E622" t="s">
        <v>124</v>
      </c>
      <c r="F622">
        <v>22</v>
      </c>
      <c r="G622">
        <v>1970</v>
      </c>
      <c r="H622">
        <v>527</v>
      </c>
      <c r="I622">
        <v>0</v>
      </c>
      <c r="J622">
        <v>15</v>
      </c>
      <c r="K622">
        <v>0</v>
      </c>
    </row>
    <row r="623" spans="1:11">
      <c r="A623">
        <v>96024</v>
      </c>
      <c r="B623" t="s">
        <v>1047</v>
      </c>
      <c r="C623" t="s">
        <v>550</v>
      </c>
      <c r="E623" t="s">
        <v>731</v>
      </c>
      <c r="F623">
        <v>10</v>
      </c>
      <c r="G623">
        <v>1963</v>
      </c>
      <c r="H623">
        <v>132</v>
      </c>
      <c r="I623">
        <v>11.968999999999999</v>
      </c>
      <c r="J623">
        <v>919.03099999999995</v>
      </c>
      <c r="K623">
        <v>400</v>
      </c>
    </row>
    <row r="624" spans="1:11">
      <c r="A624">
        <v>96152</v>
      </c>
      <c r="B624" t="s">
        <v>1047</v>
      </c>
      <c r="C624" t="s">
        <v>523</v>
      </c>
      <c r="E624" t="s">
        <v>731</v>
      </c>
      <c r="F624">
        <v>10</v>
      </c>
      <c r="G624">
        <v>1987</v>
      </c>
      <c r="H624">
        <v>19</v>
      </c>
      <c r="I624">
        <v>39.125</v>
      </c>
      <c r="J624">
        <v>2934.5450000000001</v>
      </c>
      <c r="K624">
        <v>1279</v>
      </c>
    </row>
    <row r="625" spans="1:11">
      <c r="A625">
        <v>96151</v>
      </c>
      <c r="B625" t="s">
        <v>1048</v>
      </c>
      <c r="C625" t="s">
        <v>689</v>
      </c>
      <c r="D625" t="s">
        <v>79</v>
      </c>
      <c r="E625" t="s">
        <v>731</v>
      </c>
      <c r="F625">
        <v>10</v>
      </c>
      <c r="G625">
        <v>1989</v>
      </c>
      <c r="H625">
        <v>405</v>
      </c>
      <c r="I625">
        <v>1.5629999999999999</v>
      </c>
      <c r="J625">
        <v>76.111000000000004</v>
      </c>
      <c r="K625">
        <v>15</v>
      </c>
    </row>
    <row r="626" spans="1:11">
      <c r="A626">
        <v>96025</v>
      </c>
      <c r="B626" t="s">
        <v>1048</v>
      </c>
      <c r="C626" t="s">
        <v>619</v>
      </c>
      <c r="D626" t="s">
        <v>79</v>
      </c>
      <c r="E626" t="s">
        <v>731</v>
      </c>
      <c r="F626">
        <v>10</v>
      </c>
      <c r="G626">
        <v>1965</v>
      </c>
      <c r="H626">
        <v>328</v>
      </c>
      <c r="I626">
        <v>3.5630000000000002</v>
      </c>
      <c r="J626">
        <v>164.107</v>
      </c>
      <c r="K626">
        <v>15</v>
      </c>
    </row>
    <row r="627" spans="1:11">
      <c r="A627">
        <v>96129</v>
      </c>
      <c r="B627" t="s">
        <v>1049</v>
      </c>
      <c r="C627" t="s">
        <v>615</v>
      </c>
      <c r="E627" t="s">
        <v>463</v>
      </c>
      <c r="F627">
        <v>7</v>
      </c>
      <c r="G627">
        <v>1971</v>
      </c>
      <c r="H627">
        <v>734</v>
      </c>
      <c r="I627">
        <v>0</v>
      </c>
      <c r="J627">
        <v>0</v>
      </c>
      <c r="K627">
        <v>0</v>
      </c>
    </row>
    <row r="628" spans="1:11">
      <c r="A628">
        <v>28047</v>
      </c>
      <c r="B628" t="s">
        <v>1050</v>
      </c>
      <c r="C628" t="s">
        <v>1051</v>
      </c>
      <c r="E628" t="s">
        <v>459</v>
      </c>
      <c r="F628">
        <v>54</v>
      </c>
      <c r="G628">
        <v>1962</v>
      </c>
      <c r="H628">
        <v>119</v>
      </c>
      <c r="I628">
        <v>17.251000000000001</v>
      </c>
      <c r="J628">
        <v>1024.404</v>
      </c>
      <c r="K628">
        <v>305</v>
      </c>
    </row>
    <row r="629" spans="1:11">
      <c r="A629">
        <v>28045</v>
      </c>
      <c r="B629" t="s">
        <v>1052</v>
      </c>
      <c r="C629" t="s">
        <v>590</v>
      </c>
      <c r="D629" t="s">
        <v>79</v>
      </c>
      <c r="E629" t="s">
        <v>459</v>
      </c>
      <c r="F629">
        <v>54</v>
      </c>
      <c r="G629">
        <v>1970</v>
      </c>
      <c r="H629">
        <v>440</v>
      </c>
      <c r="I629">
        <v>1.5</v>
      </c>
      <c r="J629">
        <v>57.378999999999998</v>
      </c>
      <c r="K629">
        <v>0</v>
      </c>
    </row>
    <row r="630" spans="1:11">
      <c r="A630">
        <v>29023</v>
      </c>
      <c r="B630" t="s">
        <v>1053</v>
      </c>
      <c r="C630" t="s">
        <v>522</v>
      </c>
      <c r="E630" t="s">
        <v>1289</v>
      </c>
      <c r="F630">
        <v>56</v>
      </c>
      <c r="G630">
        <v>1947</v>
      </c>
      <c r="H630">
        <v>207</v>
      </c>
      <c r="I630">
        <v>7.1890000000000001</v>
      </c>
      <c r="J630">
        <v>462.548</v>
      </c>
      <c r="K630">
        <v>131</v>
      </c>
    </row>
    <row r="631" spans="1:11">
      <c r="A631">
        <v>11013</v>
      </c>
      <c r="B631" t="s">
        <v>1239</v>
      </c>
      <c r="C631" t="s">
        <v>525</v>
      </c>
      <c r="D631" t="s">
        <v>79</v>
      </c>
      <c r="E631" t="s">
        <v>1289</v>
      </c>
      <c r="F631">
        <v>56</v>
      </c>
      <c r="G631">
        <v>1948</v>
      </c>
      <c r="H631">
        <v>285</v>
      </c>
      <c r="I631">
        <v>6.125</v>
      </c>
      <c r="J631">
        <v>276.06599999999997</v>
      </c>
      <c r="K631">
        <v>0</v>
      </c>
    </row>
    <row r="632" spans="1:11">
      <c r="A632">
        <v>12064</v>
      </c>
      <c r="B632" t="s">
        <v>1240</v>
      </c>
      <c r="C632" t="s">
        <v>563</v>
      </c>
      <c r="E632" t="s">
        <v>1411</v>
      </c>
      <c r="F632">
        <v>74</v>
      </c>
      <c r="G632">
        <v>1981</v>
      </c>
      <c r="H632">
        <v>459</v>
      </c>
      <c r="I632">
        <v>1.875</v>
      </c>
      <c r="J632">
        <v>45.518000000000001</v>
      </c>
      <c r="K632">
        <v>0</v>
      </c>
    </row>
    <row r="633" spans="1:11">
      <c r="A633">
        <v>22990</v>
      </c>
      <c r="B633" t="s">
        <v>1240</v>
      </c>
      <c r="C633" t="s">
        <v>615</v>
      </c>
      <c r="E633" t="s">
        <v>520</v>
      </c>
      <c r="F633">
        <v>29</v>
      </c>
      <c r="G633">
        <v>1967</v>
      </c>
      <c r="H633">
        <v>265</v>
      </c>
      <c r="I633">
        <v>7.1879999999999997</v>
      </c>
      <c r="J633">
        <v>319.755</v>
      </c>
      <c r="K633">
        <v>28</v>
      </c>
    </row>
    <row r="634" spans="1:11">
      <c r="A634">
        <v>28055</v>
      </c>
      <c r="B634" t="s">
        <v>1054</v>
      </c>
      <c r="C634" t="s">
        <v>848</v>
      </c>
      <c r="D634" t="s">
        <v>79</v>
      </c>
      <c r="E634" t="s">
        <v>1289</v>
      </c>
      <c r="F634">
        <v>56</v>
      </c>
      <c r="G634">
        <v>1970</v>
      </c>
      <c r="H634">
        <v>28</v>
      </c>
      <c r="I634">
        <v>37.75</v>
      </c>
      <c r="J634">
        <v>2526.5300000000002</v>
      </c>
      <c r="K634">
        <v>1141</v>
      </c>
    </row>
    <row r="635" spans="1:11">
      <c r="A635">
        <v>27052</v>
      </c>
      <c r="B635" t="s">
        <v>1054</v>
      </c>
      <c r="C635" t="s">
        <v>517</v>
      </c>
      <c r="D635" t="s">
        <v>79</v>
      </c>
      <c r="E635" t="s">
        <v>169</v>
      </c>
      <c r="F635">
        <v>19</v>
      </c>
      <c r="G635">
        <v>1955</v>
      </c>
      <c r="H635">
        <v>259</v>
      </c>
      <c r="I635">
        <v>4</v>
      </c>
      <c r="J635">
        <v>330.94400000000002</v>
      </c>
      <c r="K635">
        <v>152</v>
      </c>
    </row>
    <row r="636" spans="1:11">
      <c r="A636">
        <v>28065</v>
      </c>
      <c r="B636" t="s">
        <v>1055</v>
      </c>
      <c r="C636" t="s">
        <v>652</v>
      </c>
      <c r="D636" t="s">
        <v>79</v>
      </c>
      <c r="E636" t="s">
        <v>456</v>
      </c>
      <c r="F636">
        <v>20</v>
      </c>
      <c r="G636">
        <v>1977</v>
      </c>
      <c r="H636">
        <v>387</v>
      </c>
      <c r="I636">
        <v>2.8439999999999999</v>
      </c>
      <c r="J636">
        <v>89.581999999999994</v>
      </c>
      <c r="K636">
        <v>0</v>
      </c>
    </row>
    <row r="637" spans="1:11">
      <c r="A637">
        <v>10093</v>
      </c>
      <c r="B637" t="s">
        <v>1056</v>
      </c>
      <c r="C637" t="s">
        <v>682</v>
      </c>
      <c r="E637" t="s">
        <v>1163</v>
      </c>
      <c r="F637">
        <v>69</v>
      </c>
      <c r="G637">
        <v>1947</v>
      </c>
      <c r="H637">
        <v>515</v>
      </c>
      <c r="I637">
        <v>0.68799999999999994</v>
      </c>
      <c r="J637">
        <v>20.126000000000001</v>
      </c>
      <c r="K637">
        <v>0</v>
      </c>
    </row>
    <row r="638" spans="1:11">
      <c r="A638">
        <v>13033</v>
      </c>
      <c r="B638" t="s">
        <v>1522</v>
      </c>
      <c r="C638" t="s">
        <v>1051</v>
      </c>
      <c r="E638" t="s">
        <v>1402</v>
      </c>
      <c r="F638">
        <v>76</v>
      </c>
      <c r="G638">
        <v>1946</v>
      </c>
      <c r="H638">
        <v>735</v>
      </c>
      <c r="I638">
        <v>0</v>
      </c>
      <c r="J638">
        <v>0</v>
      </c>
      <c r="K638">
        <v>0</v>
      </c>
    </row>
    <row r="639" spans="1:11">
      <c r="A639">
        <v>96042</v>
      </c>
      <c r="B639" t="s">
        <v>1057</v>
      </c>
      <c r="C639" t="s">
        <v>535</v>
      </c>
      <c r="D639" t="s">
        <v>79</v>
      </c>
      <c r="E639" t="s">
        <v>479</v>
      </c>
      <c r="F639">
        <v>1</v>
      </c>
      <c r="G639">
        <v>1963</v>
      </c>
      <c r="H639">
        <v>312</v>
      </c>
      <c r="I639">
        <v>1.875</v>
      </c>
      <c r="J639">
        <v>196.5</v>
      </c>
      <c r="K639">
        <v>84</v>
      </c>
    </row>
    <row r="640" spans="1:11">
      <c r="A640">
        <v>99596</v>
      </c>
      <c r="B640" t="s">
        <v>1058</v>
      </c>
      <c r="C640" t="s">
        <v>521</v>
      </c>
      <c r="E640" t="s">
        <v>169</v>
      </c>
      <c r="F640">
        <v>19</v>
      </c>
      <c r="G640">
        <v>1952</v>
      </c>
      <c r="H640">
        <v>465</v>
      </c>
      <c r="I640">
        <v>0</v>
      </c>
      <c r="J640">
        <v>40</v>
      </c>
      <c r="K640">
        <v>0</v>
      </c>
    </row>
    <row r="641" spans="1:11">
      <c r="A641">
        <v>24238</v>
      </c>
      <c r="B641" t="s">
        <v>1059</v>
      </c>
      <c r="C641" t="s">
        <v>718</v>
      </c>
      <c r="E641" t="s">
        <v>130</v>
      </c>
      <c r="F641">
        <v>30</v>
      </c>
      <c r="G641">
        <v>1967</v>
      </c>
      <c r="H641">
        <v>423</v>
      </c>
      <c r="I641">
        <v>2.5</v>
      </c>
      <c r="J641">
        <v>69.234999999999999</v>
      </c>
      <c r="K641">
        <v>0</v>
      </c>
    </row>
    <row r="642" spans="1:11">
      <c r="A642">
        <v>11030</v>
      </c>
      <c r="B642" t="s">
        <v>1241</v>
      </c>
      <c r="C642" t="s">
        <v>1242</v>
      </c>
      <c r="E642" t="s">
        <v>130</v>
      </c>
      <c r="F642">
        <v>30</v>
      </c>
      <c r="G642">
        <v>1982</v>
      </c>
      <c r="H642">
        <v>568</v>
      </c>
      <c r="I642">
        <v>0</v>
      </c>
      <c r="J642">
        <v>1</v>
      </c>
      <c r="K642">
        <v>0</v>
      </c>
    </row>
    <row r="643" spans="1:11">
      <c r="A643">
        <v>11029</v>
      </c>
      <c r="B643" t="s">
        <v>1243</v>
      </c>
      <c r="C643" t="s">
        <v>535</v>
      </c>
      <c r="D643" t="s">
        <v>79</v>
      </c>
      <c r="E643" t="s">
        <v>130</v>
      </c>
      <c r="F643">
        <v>30</v>
      </c>
      <c r="G643">
        <v>1983</v>
      </c>
      <c r="H643">
        <v>569</v>
      </c>
      <c r="I643">
        <v>0</v>
      </c>
      <c r="J643">
        <v>1</v>
      </c>
      <c r="K643">
        <v>0</v>
      </c>
    </row>
    <row r="644" spans="1:11">
      <c r="A644">
        <v>28004</v>
      </c>
      <c r="B644" t="s">
        <v>1060</v>
      </c>
      <c r="C644" t="s">
        <v>550</v>
      </c>
      <c r="E644" t="s">
        <v>1289</v>
      </c>
      <c r="F644">
        <v>56</v>
      </c>
      <c r="G644">
        <v>1978</v>
      </c>
      <c r="H644">
        <v>39</v>
      </c>
      <c r="I644">
        <v>33.625</v>
      </c>
      <c r="J644">
        <v>2204.4859999999999</v>
      </c>
      <c r="K644">
        <v>1052</v>
      </c>
    </row>
    <row r="645" spans="1:11">
      <c r="A645">
        <v>12017</v>
      </c>
      <c r="B645" t="s">
        <v>1523</v>
      </c>
      <c r="C645" t="s">
        <v>677</v>
      </c>
      <c r="D645" t="s">
        <v>79</v>
      </c>
      <c r="E645" t="s">
        <v>476</v>
      </c>
      <c r="F645">
        <v>51</v>
      </c>
      <c r="G645">
        <v>1968</v>
      </c>
      <c r="H645">
        <v>736</v>
      </c>
      <c r="I645">
        <v>0</v>
      </c>
      <c r="J645">
        <v>0</v>
      </c>
      <c r="K645">
        <v>0</v>
      </c>
    </row>
    <row r="646" spans="1:11">
      <c r="A646">
        <v>10135</v>
      </c>
      <c r="B646" t="s">
        <v>1061</v>
      </c>
      <c r="C646" t="s">
        <v>550</v>
      </c>
      <c r="E646" t="s">
        <v>479</v>
      </c>
      <c r="F646">
        <v>1</v>
      </c>
      <c r="G646">
        <v>1945</v>
      </c>
      <c r="H646">
        <v>466</v>
      </c>
      <c r="I646">
        <v>2.5</v>
      </c>
      <c r="J646">
        <v>39.088000000000001</v>
      </c>
      <c r="K646">
        <v>0</v>
      </c>
    </row>
    <row r="647" spans="1:11">
      <c r="A647">
        <v>26053</v>
      </c>
      <c r="B647" t="s">
        <v>1582</v>
      </c>
      <c r="C647" t="s">
        <v>652</v>
      </c>
      <c r="D647" t="s">
        <v>79</v>
      </c>
      <c r="E647" t="s">
        <v>468</v>
      </c>
      <c r="F647">
        <v>57</v>
      </c>
      <c r="G647">
        <v>1978</v>
      </c>
      <c r="H647">
        <v>737</v>
      </c>
      <c r="I647">
        <v>0</v>
      </c>
      <c r="J647">
        <v>0</v>
      </c>
      <c r="K647">
        <v>0</v>
      </c>
    </row>
    <row r="648" spans="1:11">
      <c r="A648">
        <v>12046</v>
      </c>
      <c r="B648" t="s">
        <v>1524</v>
      </c>
      <c r="C648" t="s">
        <v>514</v>
      </c>
      <c r="E648" t="s">
        <v>484</v>
      </c>
      <c r="F648">
        <v>21</v>
      </c>
      <c r="G648">
        <v>1991</v>
      </c>
      <c r="H648">
        <v>158</v>
      </c>
      <c r="I648">
        <v>13.032</v>
      </c>
      <c r="J648">
        <v>713.30100000000004</v>
      </c>
      <c r="K648">
        <v>209</v>
      </c>
    </row>
    <row r="649" spans="1:11">
      <c r="A649">
        <v>28010</v>
      </c>
      <c r="B649" t="s">
        <v>1062</v>
      </c>
      <c r="C649" t="s">
        <v>550</v>
      </c>
      <c r="E649" t="s">
        <v>479</v>
      </c>
      <c r="F649">
        <v>1</v>
      </c>
      <c r="G649">
        <v>1969</v>
      </c>
      <c r="H649">
        <v>174</v>
      </c>
      <c r="I649">
        <v>11.25</v>
      </c>
      <c r="J649">
        <v>616.36199999999997</v>
      </c>
      <c r="K649">
        <v>229</v>
      </c>
    </row>
    <row r="650" spans="1:11">
      <c r="A650">
        <v>23046</v>
      </c>
      <c r="B650" t="s">
        <v>1063</v>
      </c>
      <c r="C650" t="s">
        <v>522</v>
      </c>
      <c r="E650" t="s">
        <v>1394</v>
      </c>
      <c r="F650">
        <v>44</v>
      </c>
      <c r="G650">
        <v>1966</v>
      </c>
      <c r="H650">
        <v>570</v>
      </c>
      <c r="I650">
        <v>0</v>
      </c>
      <c r="J650">
        <v>1</v>
      </c>
      <c r="K650">
        <v>0</v>
      </c>
    </row>
    <row r="651" spans="1:11">
      <c r="A651">
        <v>10068</v>
      </c>
      <c r="B651" t="s">
        <v>1063</v>
      </c>
      <c r="C651" t="s">
        <v>826</v>
      </c>
      <c r="E651" t="s">
        <v>1394</v>
      </c>
      <c r="F651">
        <v>44</v>
      </c>
      <c r="G651">
        <v>1968</v>
      </c>
      <c r="H651">
        <v>321</v>
      </c>
      <c r="I651">
        <v>5.3760000000000003</v>
      </c>
      <c r="J651">
        <v>178.50700000000001</v>
      </c>
      <c r="K651">
        <v>22</v>
      </c>
    </row>
    <row r="652" spans="1:11">
      <c r="A652">
        <v>25069</v>
      </c>
      <c r="B652" t="s">
        <v>1064</v>
      </c>
      <c r="C652" t="s">
        <v>656</v>
      </c>
      <c r="E652" t="s">
        <v>1289</v>
      </c>
      <c r="F652">
        <v>56</v>
      </c>
      <c r="G652">
        <v>1940</v>
      </c>
      <c r="H652">
        <v>738</v>
      </c>
      <c r="I652">
        <v>0</v>
      </c>
      <c r="J652">
        <v>0</v>
      </c>
      <c r="K652">
        <v>0</v>
      </c>
    </row>
    <row r="653" spans="1:11">
      <c r="A653">
        <v>99551</v>
      </c>
      <c r="B653" t="s">
        <v>1065</v>
      </c>
      <c r="C653" t="s">
        <v>540</v>
      </c>
      <c r="E653" t="s">
        <v>456</v>
      </c>
      <c r="F653">
        <v>20</v>
      </c>
      <c r="G653">
        <v>1954</v>
      </c>
      <c r="H653">
        <v>359</v>
      </c>
      <c r="I653">
        <v>4.75</v>
      </c>
      <c r="J653">
        <v>118.423</v>
      </c>
      <c r="K653">
        <v>0</v>
      </c>
    </row>
    <row r="654" spans="1:11">
      <c r="A654">
        <v>29054</v>
      </c>
      <c r="B654" t="s">
        <v>1066</v>
      </c>
      <c r="C654" t="s">
        <v>506</v>
      </c>
      <c r="E654" t="s">
        <v>475</v>
      </c>
      <c r="F654">
        <v>64</v>
      </c>
      <c r="G654">
        <v>1971</v>
      </c>
      <c r="H654">
        <v>451</v>
      </c>
      <c r="I654">
        <v>1.875</v>
      </c>
      <c r="J654">
        <v>50.148000000000003</v>
      </c>
      <c r="K654">
        <v>0</v>
      </c>
    </row>
    <row r="655" spans="1:11">
      <c r="A655">
        <v>11022</v>
      </c>
      <c r="B655" t="s">
        <v>1244</v>
      </c>
      <c r="C655" t="s">
        <v>913</v>
      </c>
      <c r="E655" t="s">
        <v>185</v>
      </c>
      <c r="F655">
        <v>33</v>
      </c>
      <c r="G655">
        <v>1972</v>
      </c>
      <c r="H655">
        <v>104</v>
      </c>
      <c r="I655">
        <v>22.157</v>
      </c>
      <c r="J655">
        <v>1159.2339999999999</v>
      </c>
      <c r="K655">
        <v>336</v>
      </c>
    </row>
    <row r="656" spans="1:11">
      <c r="A656">
        <v>98304</v>
      </c>
      <c r="B656" t="s">
        <v>1067</v>
      </c>
      <c r="C656" t="s">
        <v>1068</v>
      </c>
      <c r="D656" t="s">
        <v>79</v>
      </c>
      <c r="E656" t="s">
        <v>1397</v>
      </c>
      <c r="F656">
        <v>2</v>
      </c>
      <c r="G656">
        <v>1960</v>
      </c>
      <c r="H656">
        <v>247</v>
      </c>
      <c r="I656">
        <v>12.25</v>
      </c>
      <c r="J656">
        <v>377.32499999999999</v>
      </c>
      <c r="K656">
        <v>15</v>
      </c>
    </row>
    <row r="657" spans="1:11">
      <c r="A657">
        <v>99602</v>
      </c>
      <c r="B657" t="s">
        <v>1069</v>
      </c>
      <c r="C657" t="s">
        <v>1043</v>
      </c>
      <c r="D657" t="s">
        <v>79</v>
      </c>
      <c r="E657" t="s">
        <v>1397</v>
      </c>
      <c r="F657">
        <v>2</v>
      </c>
      <c r="G657">
        <v>1962</v>
      </c>
      <c r="H657">
        <v>402</v>
      </c>
      <c r="I657">
        <v>1.1879999999999999</v>
      </c>
      <c r="J657">
        <v>77.766999999999996</v>
      </c>
      <c r="K657">
        <v>28</v>
      </c>
    </row>
    <row r="658" spans="1:11">
      <c r="A658">
        <v>13063</v>
      </c>
      <c r="B658" t="s">
        <v>1583</v>
      </c>
      <c r="C658" t="s">
        <v>525</v>
      </c>
      <c r="D658" t="s">
        <v>79</v>
      </c>
      <c r="E658" t="s">
        <v>479</v>
      </c>
      <c r="F658">
        <v>1</v>
      </c>
      <c r="G658">
        <v>1953</v>
      </c>
      <c r="H658">
        <v>506</v>
      </c>
      <c r="I658">
        <v>2.375</v>
      </c>
      <c r="J658">
        <v>21.158999999999999</v>
      </c>
      <c r="K658">
        <v>0</v>
      </c>
    </row>
    <row r="659" spans="1:11">
      <c r="A659">
        <v>10014</v>
      </c>
      <c r="B659" t="s">
        <v>1070</v>
      </c>
      <c r="C659" t="s">
        <v>563</v>
      </c>
      <c r="E659" t="s">
        <v>1413</v>
      </c>
      <c r="F659">
        <v>66</v>
      </c>
      <c r="G659">
        <v>1944</v>
      </c>
      <c r="H659">
        <v>548</v>
      </c>
      <c r="I659">
        <v>0</v>
      </c>
      <c r="J659">
        <v>2</v>
      </c>
      <c r="K659">
        <v>0</v>
      </c>
    </row>
    <row r="660" spans="1:11">
      <c r="A660">
        <v>99603</v>
      </c>
      <c r="B660" t="s">
        <v>1071</v>
      </c>
      <c r="C660" t="s">
        <v>506</v>
      </c>
      <c r="E660" t="s">
        <v>1397</v>
      </c>
      <c r="F660">
        <v>2</v>
      </c>
      <c r="G660">
        <v>1952</v>
      </c>
      <c r="H660">
        <v>339</v>
      </c>
      <c r="I660">
        <v>4.75</v>
      </c>
      <c r="J660">
        <v>146.73599999999999</v>
      </c>
      <c r="K660">
        <v>0</v>
      </c>
    </row>
    <row r="661" spans="1:11">
      <c r="A661">
        <v>26034</v>
      </c>
      <c r="B661" t="s">
        <v>1072</v>
      </c>
      <c r="C661" t="s">
        <v>777</v>
      </c>
      <c r="E661" t="s">
        <v>553</v>
      </c>
      <c r="F661">
        <v>63</v>
      </c>
      <c r="G661">
        <v>1954</v>
      </c>
      <c r="H661">
        <v>78</v>
      </c>
      <c r="I661">
        <v>24.062999999999999</v>
      </c>
      <c r="J661">
        <v>1394.883</v>
      </c>
      <c r="K661">
        <v>453</v>
      </c>
    </row>
    <row r="662" spans="1:11">
      <c r="A662">
        <v>12012</v>
      </c>
      <c r="B662" t="s">
        <v>1073</v>
      </c>
      <c r="C662" t="s">
        <v>521</v>
      </c>
      <c r="E662" t="s">
        <v>141</v>
      </c>
      <c r="F662">
        <v>48</v>
      </c>
      <c r="G662">
        <v>1965</v>
      </c>
      <c r="H662">
        <v>275</v>
      </c>
      <c r="I662">
        <v>5.673</v>
      </c>
      <c r="J662">
        <v>297.31400000000002</v>
      </c>
      <c r="K662">
        <v>70</v>
      </c>
    </row>
    <row r="663" spans="1:11">
      <c r="A663">
        <v>12043</v>
      </c>
      <c r="B663" t="s">
        <v>1525</v>
      </c>
      <c r="C663" t="s">
        <v>750</v>
      </c>
      <c r="D663" t="s">
        <v>79</v>
      </c>
      <c r="E663" t="s">
        <v>141</v>
      </c>
      <c r="F663">
        <v>48</v>
      </c>
      <c r="G663">
        <v>1966</v>
      </c>
      <c r="H663">
        <v>351</v>
      </c>
      <c r="I663">
        <v>1.4690000000000001</v>
      </c>
      <c r="J663">
        <v>133.15</v>
      </c>
      <c r="K663">
        <v>59</v>
      </c>
    </row>
    <row r="664" spans="1:11">
      <c r="A664">
        <v>21754</v>
      </c>
      <c r="B664" t="s">
        <v>1074</v>
      </c>
      <c r="C664" t="s">
        <v>563</v>
      </c>
      <c r="E664" t="s">
        <v>929</v>
      </c>
      <c r="F664">
        <v>31</v>
      </c>
      <c r="G664">
        <v>1976</v>
      </c>
      <c r="H664">
        <v>16</v>
      </c>
      <c r="I664">
        <v>48.25</v>
      </c>
      <c r="J664">
        <v>3066.665</v>
      </c>
      <c r="K664">
        <v>1111</v>
      </c>
    </row>
    <row r="665" spans="1:11">
      <c r="A665">
        <v>21755</v>
      </c>
      <c r="B665" t="s">
        <v>1074</v>
      </c>
      <c r="C665" t="s">
        <v>512</v>
      </c>
      <c r="E665" t="s">
        <v>929</v>
      </c>
      <c r="F665">
        <v>31</v>
      </c>
      <c r="G665">
        <v>1981</v>
      </c>
      <c r="H665">
        <v>1</v>
      </c>
      <c r="I665">
        <v>50.75</v>
      </c>
      <c r="J665">
        <v>3924.192</v>
      </c>
      <c r="K665">
        <v>1596</v>
      </c>
    </row>
    <row r="666" spans="1:11">
      <c r="A666">
        <v>21752</v>
      </c>
      <c r="B666" t="s">
        <v>1074</v>
      </c>
      <c r="C666" t="s">
        <v>506</v>
      </c>
      <c r="E666" t="s">
        <v>929</v>
      </c>
      <c r="F666">
        <v>31</v>
      </c>
      <c r="G666">
        <v>1956</v>
      </c>
      <c r="H666">
        <v>10</v>
      </c>
      <c r="I666">
        <v>48.5</v>
      </c>
      <c r="J666">
        <v>3281.8319999999999</v>
      </c>
      <c r="K666">
        <v>1128</v>
      </c>
    </row>
    <row r="667" spans="1:11">
      <c r="A667">
        <v>21837</v>
      </c>
      <c r="B667" t="s">
        <v>1075</v>
      </c>
      <c r="C667" t="s">
        <v>767</v>
      </c>
      <c r="D667" t="s">
        <v>79</v>
      </c>
      <c r="E667" t="s">
        <v>929</v>
      </c>
      <c r="F667">
        <v>31</v>
      </c>
      <c r="G667">
        <v>1982</v>
      </c>
      <c r="H667">
        <v>172</v>
      </c>
      <c r="I667">
        <v>6</v>
      </c>
      <c r="J667">
        <v>622.18600000000004</v>
      </c>
      <c r="K667">
        <v>388</v>
      </c>
    </row>
    <row r="668" spans="1:11">
      <c r="A668">
        <v>21753</v>
      </c>
      <c r="B668" t="s">
        <v>1075</v>
      </c>
      <c r="C668" t="s">
        <v>911</v>
      </c>
      <c r="D668" t="s">
        <v>79</v>
      </c>
      <c r="E668" t="s">
        <v>929</v>
      </c>
      <c r="F668">
        <v>31</v>
      </c>
      <c r="G668">
        <v>1957</v>
      </c>
      <c r="H668">
        <v>59</v>
      </c>
      <c r="I668">
        <v>25.875</v>
      </c>
      <c r="J668">
        <v>1728.636</v>
      </c>
      <c r="K668">
        <v>608</v>
      </c>
    </row>
    <row r="669" spans="1:11">
      <c r="A669">
        <v>21756</v>
      </c>
      <c r="B669" t="s">
        <v>1075</v>
      </c>
      <c r="C669" t="s">
        <v>629</v>
      </c>
      <c r="D669" t="s">
        <v>79</v>
      </c>
      <c r="E669" t="s">
        <v>929</v>
      </c>
      <c r="F669">
        <v>31</v>
      </c>
      <c r="G669">
        <v>1985</v>
      </c>
      <c r="H669">
        <v>287</v>
      </c>
      <c r="I669">
        <v>1.75</v>
      </c>
      <c r="J669">
        <v>263.14699999999999</v>
      </c>
      <c r="K669">
        <v>188</v>
      </c>
    </row>
    <row r="670" spans="1:11">
      <c r="A670">
        <v>28048</v>
      </c>
      <c r="B670" t="s">
        <v>1076</v>
      </c>
      <c r="C670" t="s">
        <v>538</v>
      </c>
      <c r="E670" t="s">
        <v>1412</v>
      </c>
      <c r="F670">
        <v>24</v>
      </c>
      <c r="G670">
        <v>1956</v>
      </c>
      <c r="H670">
        <v>739</v>
      </c>
      <c r="I670">
        <v>0</v>
      </c>
      <c r="J670">
        <v>0</v>
      </c>
      <c r="K670">
        <v>0</v>
      </c>
    </row>
    <row r="671" spans="1:11">
      <c r="A671">
        <v>96026</v>
      </c>
      <c r="B671" t="s">
        <v>1076</v>
      </c>
      <c r="C671" t="s">
        <v>540</v>
      </c>
      <c r="E671" t="s">
        <v>731</v>
      </c>
      <c r="F671">
        <v>10</v>
      </c>
      <c r="G671">
        <v>1960</v>
      </c>
      <c r="H671">
        <v>740</v>
      </c>
      <c r="I671">
        <v>0</v>
      </c>
      <c r="J671">
        <v>0</v>
      </c>
      <c r="K671">
        <v>0</v>
      </c>
    </row>
    <row r="672" spans="1:11">
      <c r="A672">
        <v>96027</v>
      </c>
      <c r="B672" t="s">
        <v>1245</v>
      </c>
      <c r="C672" t="s">
        <v>629</v>
      </c>
      <c r="D672" t="s">
        <v>79</v>
      </c>
      <c r="E672" t="s">
        <v>731</v>
      </c>
      <c r="F672">
        <v>10</v>
      </c>
      <c r="G672">
        <v>1961</v>
      </c>
      <c r="H672">
        <v>741</v>
      </c>
      <c r="I672">
        <v>0</v>
      </c>
      <c r="J672">
        <v>0</v>
      </c>
      <c r="K672">
        <v>0</v>
      </c>
    </row>
    <row r="673" spans="1:11">
      <c r="A673">
        <v>10048</v>
      </c>
      <c r="B673" t="s">
        <v>1077</v>
      </c>
      <c r="C673" t="s">
        <v>602</v>
      </c>
      <c r="D673" t="s">
        <v>63</v>
      </c>
      <c r="E673" t="s">
        <v>553</v>
      </c>
      <c r="F673">
        <v>63</v>
      </c>
      <c r="G673">
        <v>1996</v>
      </c>
      <c r="H673">
        <v>48</v>
      </c>
      <c r="I673">
        <v>30.875</v>
      </c>
      <c r="J673">
        <v>1896.4349999999999</v>
      </c>
      <c r="K673">
        <v>626</v>
      </c>
    </row>
    <row r="674" spans="1:11">
      <c r="A674">
        <v>24320</v>
      </c>
      <c r="B674" t="s">
        <v>1078</v>
      </c>
      <c r="C674" t="s">
        <v>1079</v>
      </c>
      <c r="D674" t="s">
        <v>79</v>
      </c>
      <c r="E674" t="s">
        <v>169</v>
      </c>
      <c r="F674">
        <v>19</v>
      </c>
      <c r="G674">
        <v>1963</v>
      </c>
      <c r="H674">
        <v>295</v>
      </c>
      <c r="I674">
        <v>7.875</v>
      </c>
      <c r="J674">
        <v>246.36099999999999</v>
      </c>
      <c r="K674">
        <v>0</v>
      </c>
    </row>
    <row r="675" spans="1:11">
      <c r="A675">
        <v>10159</v>
      </c>
      <c r="B675" t="s">
        <v>1080</v>
      </c>
      <c r="C675" t="s">
        <v>588</v>
      </c>
      <c r="E675" t="s">
        <v>654</v>
      </c>
      <c r="F675">
        <v>71</v>
      </c>
      <c r="G675">
        <v>1949</v>
      </c>
      <c r="H675">
        <v>195</v>
      </c>
      <c r="I675">
        <v>18.422000000000001</v>
      </c>
      <c r="J675">
        <v>506.69099999999997</v>
      </c>
      <c r="K675">
        <v>0</v>
      </c>
    </row>
    <row r="676" spans="1:11">
      <c r="A676">
        <v>10163</v>
      </c>
      <c r="B676" t="s">
        <v>1081</v>
      </c>
      <c r="C676" t="s">
        <v>594</v>
      </c>
      <c r="D676" t="s">
        <v>79</v>
      </c>
      <c r="E676" t="s">
        <v>654</v>
      </c>
      <c r="F676">
        <v>71</v>
      </c>
      <c r="G676">
        <v>1952</v>
      </c>
      <c r="H676">
        <v>193</v>
      </c>
      <c r="I676">
        <v>18.234000000000002</v>
      </c>
      <c r="J676">
        <v>517.14400000000001</v>
      </c>
      <c r="K676">
        <v>0</v>
      </c>
    </row>
    <row r="677" spans="1:11">
      <c r="A677">
        <v>13036</v>
      </c>
      <c r="B677" t="s">
        <v>1081</v>
      </c>
      <c r="C677" t="s">
        <v>525</v>
      </c>
      <c r="D677" t="s">
        <v>79</v>
      </c>
      <c r="E677" t="s">
        <v>1402</v>
      </c>
      <c r="F677">
        <v>76</v>
      </c>
      <c r="G677">
        <v>1957</v>
      </c>
      <c r="H677">
        <v>742</v>
      </c>
      <c r="I677">
        <v>0</v>
      </c>
      <c r="J677">
        <v>0</v>
      </c>
      <c r="K677">
        <v>0</v>
      </c>
    </row>
    <row r="678" spans="1:11">
      <c r="A678">
        <v>98437</v>
      </c>
      <c r="B678" t="s">
        <v>1082</v>
      </c>
      <c r="C678" t="s">
        <v>522</v>
      </c>
      <c r="E678" t="s">
        <v>456</v>
      </c>
      <c r="F678">
        <v>20</v>
      </c>
      <c r="G678">
        <v>1957</v>
      </c>
      <c r="H678">
        <v>185</v>
      </c>
      <c r="I678">
        <v>22.062999999999999</v>
      </c>
      <c r="J678">
        <v>570.38800000000003</v>
      </c>
      <c r="K678">
        <v>0</v>
      </c>
    </row>
    <row r="679" spans="1:11">
      <c r="A679">
        <v>29062</v>
      </c>
      <c r="B679" t="s">
        <v>1082</v>
      </c>
      <c r="C679" t="s">
        <v>550</v>
      </c>
      <c r="D679" t="s">
        <v>63</v>
      </c>
      <c r="E679" t="s">
        <v>456</v>
      </c>
      <c r="F679">
        <v>20</v>
      </c>
      <c r="G679">
        <v>1999</v>
      </c>
      <c r="H679">
        <v>183</v>
      </c>
      <c r="I679">
        <v>18.375</v>
      </c>
      <c r="J679">
        <v>580.43299999999999</v>
      </c>
      <c r="K679">
        <v>0</v>
      </c>
    </row>
    <row r="680" spans="1:11">
      <c r="A680">
        <v>29061</v>
      </c>
      <c r="B680" t="s">
        <v>1082</v>
      </c>
      <c r="C680" t="s">
        <v>550</v>
      </c>
      <c r="E680" t="s">
        <v>456</v>
      </c>
      <c r="F680">
        <v>20</v>
      </c>
      <c r="G680">
        <v>1970</v>
      </c>
      <c r="H680">
        <v>252</v>
      </c>
      <c r="I680">
        <v>11.875</v>
      </c>
      <c r="J680">
        <v>351.45100000000002</v>
      </c>
      <c r="K680">
        <v>0</v>
      </c>
    </row>
    <row r="681" spans="1:11">
      <c r="A681">
        <v>28054</v>
      </c>
      <c r="B681" t="s">
        <v>1083</v>
      </c>
      <c r="C681" t="s">
        <v>535</v>
      </c>
      <c r="D681" t="s">
        <v>79</v>
      </c>
      <c r="E681" t="s">
        <v>463</v>
      </c>
      <c r="F681">
        <v>7</v>
      </c>
      <c r="G681">
        <v>1976</v>
      </c>
      <c r="H681">
        <v>743</v>
      </c>
      <c r="I681">
        <v>0</v>
      </c>
      <c r="J681">
        <v>0</v>
      </c>
      <c r="K681">
        <v>0</v>
      </c>
    </row>
    <row r="682" spans="1:11">
      <c r="A682">
        <v>23089</v>
      </c>
      <c r="B682" t="s">
        <v>1246</v>
      </c>
      <c r="C682" t="s">
        <v>523</v>
      </c>
      <c r="E682" t="s">
        <v>124</v>
      </c>
      <c r="F682">
        <v>22</v>
      </c>
      <c r="G682">
        <v>1970</v>
      </c>
      <c r="H682">
        <v>744</v>
      </c>
      <c r="I682">
        <v>0</v>
      </c>
      <c r="J682">
        <v>0</v>
      </c>
      <c r="K682">
        <v>0</v>
      </c>
    </row>
    <row r="683" spans="1:11">
      <c r="A683">
        <v>20709</v>
      </c>
      <c r="B683" t="s">
        <v>1084</v>
      </c>
      <c r="C683" t="s">
        <v>917</v>
      </c>
      <c r="D683" t="s">
        <v>79</v>
      </c>
      <c r="E683" t="s">
        <v>124</v>
      </c>
      <c r="F683">
        <v>22</v>
      </c>
      <c r="G683">
        <v>1981</v>
      </c>
      <c r="H683">
        <v>745</v>
      </c>
      <c r="I683">
        <v>0</v>
      </c>
      <c r="J683">
        <v>0</v>
      </c>
      <c r="K683">
        <v>0</v>
      </c>
    </row>
    <row r="684" spans="1:11">
      <c r="A684">
        <v>23068</v>
      </c>
      <c r="B684" t="s">
        <v>1085</v>
      </c>
      <c r="C684" t="s">
        <v>540</v>
      </c>
      <c r="E684" t="s">
        <v>169</v>
      </c>
      <c r="F684">
        <v>19</v>
      </c>
      <c r="G684">
        <v>1961</v>
      </c>
      <c r="H684">
        <v>293</v>
      </c>
      <c r="I684">
        <v>6</v>
      </c>
      <c r="J684">
        <v>249.53</v>
      </c>
      <c r="K684">
        <v>0</v>
      </c>
    </row>
    <row r="685" spans="1:11">
      <c r="A685">
        <v>29006</v>
      </c>
      <c r="B685" t="s">
        <v>1086</v>
      </c>
      <c r="C685" t="s">
        <v>535</v>
      </c>
      <c r="D685" t="s">
        <v>79</v>
      </c>
      <c r="E685" t="s">
        <v>520</v>
      </c>
      <c r="F685">
        <v>29</v>
      </c>
      <c r="G685">
        <v>1972</v>
      </c>
      <c r="H685">
        <v>746</v>
      </c>
      <c r="I685">
        <v>0</v>
      </c>
      <c r="J685">
        <v>0</v>
      </c>
      <c r="K685">
        <v>0</v>
      </c>
    </row>
    <row r="686" spans="1:11">
      <c r="A686">
        <v>23071</v>
      </c>
      <c r="B686" t="s">
        <v>1086</v>
      </c>
      <c r="C686" t="s">
        <v>1087</v>
      </c>
      <c r="D686" t="s">
        <v>79</v>
      </c>
      <c r="E686" t="s">
        <v>169</v>
      </c>
      <c r="F686">
        <v>19</v>
      </c>
      <c r="G686">
        <v>1959</v>
      </c>
      <c r="H686">
        <v>303</v>
      </c>
      <c r="I686">
        <v>5</v>
      </c>
      <c r="J686">
        <v>214.86799999999999</v>
      </c>
      <c r="K686">
        <v>0</v>
      </c>
    </row>
    <row r="687" spans="1:11">
      <c r="A687">
        <v>96102</v>
      </c>
      <c r="B687" t="s">
        <v>1088</v>
      </c>
      <c r="C687" t="s">
        <v>506</v>
      </c>
      <c r="E687" t="s">
        <v>484</v>
      </c>
      <c r="F687">
        <v>21</v>
      </c>
      <c r="G687">
        <v>1980</v>
      </c>
      <c r="H687">
        <v>72</v>
      </c>
      <c r="I687">
        <v>24.625</v>
      </c>
      <c r="J687">
        <v>1483.0550000000001</v>
      </c>
      <c r="K687">
        <v>586</v>
      </c>
    </row>
    <row r="688" spans="1:11">
      <c r="A688">
        <v>96052</v>
      </c>
      <c r="B688" t="s">
        <v>1088</v>
      </c>
      <c r="C688" t="s">
        <v>569</v>
      </c>
      <c r="E688" t="s">
        <v>484</v>
      </c>
      <c r="F688">
        <v>21</v>
      </c>
      <c r="G688">
        <v>1948</v>
      </c>
      <c r="H688">
        <v>284</v>
      </c>
      <c r="I688">
        <v>4.4059999999999997</v>
      </c>
      <c r="J688">
        <v>281.55500000000001</v>
      </c>
      <c r="K688">
        <v>94</v>
      </c>
    </row>
    <row r="689" spans="1:11">
      <c r="A689">
        <v>10031</v>
      </c>
      <c r="B689" t="s">
        <v>1089</v>
      </c>
      <c r="C689" t="s">
        <v>540</v>
      </c>
      <c r="E689" t="s">
        <v>473</v>
      </c>
      <c r="F689">
        <v>67</v>
      </c>
      <c r="G689">
        <v>1959</v>
      </c>
      <c r="H689">
        <v>499</v>
      </c>
      <c r="I689">
        <v>1</v>
      </c>
      <c r="J689">
        <v>23.998000000000001</v>
      </c>
      <c r="K689">
        <v>0</v>
      </c>
    </row>
    <row r="690" spans="1:11">
      <c r="A690">
        <v>10032</v>
      </c>
      <c r="B690" t="s">
        <v>1089</v>
      </c>
      <c r="C690" t="s">
        <v>540</v>
      </c>
      <c r="E690" t="s">
        <v>473</v>
      </c>
      <c r="F690">
        <v>67</v>
      </c>
      <c r="G690">
        <v>1953</v>
      </c>
      <c r="H690">
        <v>571</v>
      </c>
      <c r="I690">
        <v>0</v>
      </c>
      <c r="J690">
        <v>1</v>
      </c>
      <c r="K690">
        <v>0</v>
      </c>
    </row>
    <row r="691" spans="1:11">
      <c r="A691">
        <v>10033</v>
      </c>
      <c r="B691" t="s">
        <v>1089</v>
      </c>
      <c r="C691" t="s">
        <v>645</v>
      </c>
      <c r="E691" t="s">
        <v>473</v>
      </c>
      <c r="F691">
        <v>67</v>
      </c>
      <c r="G691">
        <v>1963</v>
      </c>
      <c r="H691">
        <v>337</v>
      </c>
      <c r="I691">
        <v>4.625</v>
      </c>
      <c r="J691">
        <v>153.386</v>
      </c>
      <c r="K691">
        <v>0</v>
      </c>
    </row>
    <row r="692" spans="1:11">
      <c r="A692">
        <v>23053</v>
      </c>
      <c r="B692" t="s">
        <v>1090</v>
      </c>
      <c r="C692" t="s">
        <v>736</v>
      </c>
      <c r="E692" t="s">
        <v>479</v>
      </c>
      <c r="F692">
        <v>1</v>
      </c>
      <c r="G692">
        <v>1978</v>
      </c>
      <c r="H692">
        <v>92</v>
      </c>
      <c r="I692">
        <v>18.437999999999999</v>
      </c>
      <c r="J692">
        <v>1252.903</v>
      </c>
      <c r="K692">
        <v>422</v>
      </c>
    </row>
    <row r="693" spans="1:11">
      <c r="A693">
        <v>21786</v>
      </c>
      <c r="B693" t="s">
        <v>1091</v>
      </c>
      <c r="C693" t="s">
        <v>496</v>
      </c>
      <c r="D693" t="s">
        <v>79</v>
      </c>
      <c r="E693" t="s">
        <v>479</v>
      </c>
      <c r="F693">
        <v>1</v>
      </c>
      <c r="G693">
        <v>1986</v>
      </c>
      <c r="H693">
        <v>66</v>
      </c>
      <c r="I693">
        <v>21.437999999999999</v>
      </c>
      <c r="J693">
        <v>1604.02</v>
      </c>
      <c r="K693">
        <v>641</v>
      </c>
    </row>
    <row r="694" spans="1:11">
      <c r="A694">
        <v>10128</v>
      </c>
      <c r="B694" t="s">
        <v>1526</v>
      </c>
      <c r="C694" t="s">
        <v>637</v>
      </c>
      <c r="D694" t="s">
        <v>79</v>
      </c>
      <c r="E694" t="s">
        <v>1400</v>
      </c>
      <c r="F694">
        <v>70</v>
      </c>
      <c r="G694">
        <v>1935</v>
      </c>
      <c r="H694">
        <v>747</v>
      </c>
      <c r="I694">
        <v>0</v>
      </c>
      <c r="J694">
        <v>0</v>
      </c>
      <c r="K694">
        <v>0</v>
      </c>
    </row>
    <row r="695" spans="1:11">
      <c r="A695">
        <v>97232</v>
      </c>
      <c r="B695" t="s">
        <v>1092</v>
      </c>
      <c r="C695" t="s">
        <v>538</v>
      </c>
      <c r="E695" t="s">
        <v>1412</v>
      </c>
      <c r="F695">
        <v>24</v>
      </c>
      <c r="G695">
        <v>1982</v>
      </c>
      <c r="H695">
        <v>30</v>
      </c>
      <c r="I695">
        <v>38.438000000000002</v>
      </c>
      <c r="J695">
        <v>2469.9490000000001</v>
      </c>
      <c r="K695">
        <v>814</v>
      </c>
    </row>
    <row r="696" spans="1:11">
      <c r="A696">
        <v>96200</v>
      </c>
      <c r="B696" t="s">
        <v>1092</v>
      </c>
      <c r="C696" t="s">
        <v>506</v>
      </c>
      <c r="E696" t="s">
        <v>1412</v>
      </c>
      <c r="F696">
        <v>24</v>
      </c>
      <c r="G696">
        <v>1952</v>
      </c>
      <c r="H696">
        <v>35</v>
      </c>
      <c r="I696">
        <v>37.875</v>
      </c>
      <c r="J696">
        <v>2288.6149999999998</v>
      </c>
      <c r="K696">
        <v>737</v>
      </c>
    </row>
    <row r="697" spans="1:11">
      <c r="A697">
        <v>10073</v>
      </c>
      <c r="B697" t="s">
        <v>1093</v>
      </c>
      <c r="C697" t="s">
        <v>602</v>
      </c>
      <c r="E697" t="s">
        <v>471</v>
      </c>
      <c r="F697">
        <v>27</v>
      </c>
      <c r="G697">
        <v>1948</v>
      </c>
      <c r="H697">
        <v>214</v>
      </c>
      <c r="I697">
        <v>5.6879999999999997</v>
      </c>
      <c r="J697">
        <v>453.01600000000002</v>
      </c>
      <c r="K697">
        <v>185</v>
      </c>
    </row>
    <row r="698" spans="1:11">
      <c r="A698">
        <v>10037</v>
      </c>
      <c r="B698" t="s">
        <v>1094</v>
      </c>
      <c r="C698" t="s">
        <v>692</v>
      </c>
      <c r="E698" t="s">
        <v>662</v>
      </c>
      <c r="F698">
        <v>68</v>
      </c>
      <c r="G698">
        <v>1976</v>
      </c>
      <c r="H698">
        <v>137</v>
      </c>
      <c r="I698">
        <v>10.5</v>
      </c>
      <c r="J698">
        <v>888.41499999999996</v>
      </c>
      <c r="K698">
        <v>361</v>
      </c>
    </row>
    <row r="699" spans="1:11">
      <c r="A699">
        <v>98373</v>
      </c>
      <c r="B699" t="s">
        <v>1095</v>
      </c>
      <c r="C699" t="s">
        <v>1079</v>
      </c>
      <c r="D699" t="s">
        <v>79</v>
      </c>
      <c r="E699" t="s">
        <v>1412</v>
      </c>
      <c r="F699">
        <v>24</v>
      </c>
      <c r="G699">
        <v>1985</v>
      </c>
      <c r="H699">
        <v>60</v>
      </c>
      <c r="I699">
        <v>23.187999999999999</v>
      </c>
      <c r="J699">
        <v>1720.7070000000001</v>
      </c>
      <c r="K699">
        <v>760</v>
      </c>
    </row>
    <row r="700" spans="1:11">
      <c r="A700">
        <v>96213</v>
      </c>
      <c r="B700" t="s">
        <v>1095</v>
      </c>
      <c r="C700" t="s">
        <v>989</v>
      </c>
      <c r="D700" t="s">
        <v>79</v>
      </c>
      <c r="E700" t="s">
        <v>1412</v>
      </c>
      <c r="F700">
        <v>24</v>
      </c>
      <c r="G700">
        <v>1960</v>
      </c>
      <c r="H700">
        <v>169</v>
      </c>
      <c r="I700">
        <v>9.9380000000000006</v>
      </c>
      <c r="J700">
        <v>651.572</v>
      </c>
      <c r="K700">
        <v>145</v>
      </c>
    </row>
    <row r="701" spans="1:11">
      <c r="A701">
        <v>28027</v>
      </c>
      <c r="B701" t="s">
        <v>1096</v>
      </c>
      <c r="C701" t="s">
        <v>570</v>
      </c>
      <c r="E701" t="s">
        <v>617</v>
      </c>
      <c r="F701">
        <v>62</v>
      </c>
      <c r="G701">
        <v>1968</v>
      </c>
      <c r="H701">
        <v>51</v>
      </c>
      <c r="I701">
        <v>36.375</v>
      </c>
      <c r="J701">
        <v>1824.748</v>
      </c>
      <c r="K701">
        <v>637</v>
      </c>
    </row>
    <row r="702" spans="1:11">
      <c r="A702">
        <v>25091</v>
      </c>
      <c r="B702" t="s">
        <v>1097</v>
      </c>
      <c r="C702" t="s">
        <v>563</v>
      </c>
      <c r="E702" t="s">
        <v>1412</v>
      </c>
      <c r="F702">
        <v>24</v>
      </c>
      <c r="G702">
        <v>1975</v>
      </c>
      <c r="H702">
        <v>528</v>
      </c>
      <c r="I702">
        <v>0</v>
      </c>
      <c r="J702">
        <v>15</v>
      </c>
      <c r="K702">
        <v>0</v>
      </c>
    </row>
    <row r="703" spans="1:11">
      <c r="A703">
        <v>21827</v>
      </c>
      <c r="B703" t="s">
        <v>1098</v>
      </c>
      <c r="C703" t="s">
        <v>540</v>
      </c>
      <c r="E703" t="s">
        <v>1480</v>
      </c>
      <c r="F703">
        <v>36</v>
      </c>
      <c r="G703">
        <v>1978</v>
      </c>
      <c r="H703">
        <v>748</v>
      </c>
      <c r="I703">
        <v>0</v>
      </c>
      <c r="J703">
        <v>0</v>
      </c>
      <c r="K703">
        <v>0</v>
      </c>
    </row>
    <row r="704" spans="1:11">
      <c r="A704">
        <v>12024</v>
      </c>
      <c r="B704" t="s">
        <v>1527</v>
      </c>
      <c r="C704" t="s">
        <v>540</v>
      </c>
      <c r="E704" t="s">
        <v>1163</v>
      </c>
      <c r="F704">
        <v>69</v>
      </c>
      <c r="G704">
        <v>1937</v>
      </c>
      <c r="H704">
        <v>514</v>
      </c>
      <c r="I704">
        <v>0</v>
      </c>
      <c r="J704">
        <v>21</v>
      </c>
      <c r="K704">
        <v>0</v>
      </c>
    </row>
    <row r="705" spans="1:11">
      <c r="A705">
        <v>97237</v>
      </c>
      <c r="B705" t="s">
        <v>1100</v>
      </c>
      <c r="C705" t="s">
        <v>779</v>
      </c>
      <c r="E705" t="s">
        <v>1397</v>
      </c>
      <c r="F705">
        <v>2</v>
      </c>
      <c r="G705">
        <v>1952</v>
      </c>
      <c r="H705">
        <v>375</v>
      </c>
      <c r="I705">
        <v>3.25</v>
      </c>
      <c r="J705">
        <v>103</v>
      </c>
      <c r="K705">
        <v>0</v>
      </c>
    </row>
    <row r="706" spans="1:11">
      <c r="A706">
        <v>11035</v>
      </c>
      <c r="B706" t="s">
        <v>1247</v>
      </c>
      <c r="C706" t="s">
        <v>1248</v>
      </c>
      <c r="E706" t="s">
        <v>1163</v>
      </c>
      <c r="F706">
        <v>69</v>
      </c>
      <c r="G706">
        <v>1959</v>
      </c>
      <c r="H706">
        <v>749</v>
      </c>
      <c r="I706">
        <v>0</v>
      </c>
      <c r="J706">
        <v>0</v>
      </c>
      <c r="K706">
        <v>0</v>
      </c>
    </row>
    <row r="707" spans="1:11">
      <c r="A707">
        <v>10041</v>
      </c>
      <c r="B707" t="s">
        <v>1101</v>
      </c>
      <c r="C707" t="s">
        <v>782</v>
      </c>
      <c r="E707" t="s">
        <v>662</v>
      </c>
      <c r="F707">
        <v>68</v>
      </c>
      <c r="G707">
        <v>1963</v>
      </c>
      <c r="H707">
        <v>196</v>
      </c>
      <c r="I707">
        <v>8.516</v>
      </c>
      <c r="J707">
        <v>503.78199999999998</v>
      </c>
      <c r="K707">
        <v>134</v>
      </c>
    </row>
    <row r="708" spans="1:11">
      <c r="A708">
        <v>13024</v>
      </c>
      <c r="B708" t="s">
        <v>1102</v>
      </c>
      <c r="C708" t="s">
        <v>757</v>
      </c>
      <c r="D708" t="s">
        <v>79</v>
      </c>
      <c r="E708" t="s">
        <v>1304</v>
      </c>
      <c r="F708">
        <v>75</v>
      </c>
      <c r="G708">
        <v>1985</v>
      </c>
      <c r="H708">
        <v>481</v>
      </c>
      <c r="I708">
        <v>0.78100000000000003</v>
      </c>
      <c r="J708">
        <v>34.405000000000001</v>
      </c>
      <c r="K708">
        <v>0</v>
      </c>
    </row>
    <row r="709" spans="1:11">
      <c r="A709">
        <v>24328</v>
      </c>
      <c r="B709" t="s">
        <v>1103</v>
      </c>
      <c r="C709" t="s">
        <v>521</v>
      </c>
      <c r="E709" t="s">
        <v>459</v>
      </c>
      <c r="F709">
        <v>54</v>
      </c>
      <c r="G709">
        <v>1953</v>
      </c>
      <c r="H709">
        <v>154</v>
      </c>
      <c r="I709">
        <v>12.25</v>
      </c>
      <c r="J709">
        <v>772.96400000000006</v>
      </c>
      <c r="K709">
        <v>302</v>
      </c>
    </row>
    <row r="710" spans="1:11">
      <c r="A710">
        <v>12021</v>
      </c>
      <c r="B710" t="s">
        <v>1528</v>
      </c>
      <c r="C710" t="s">
        <v>1016</v>
      </c>
      <c r="D710" t="s">
        <v>79</v>
      </c>
      <c r="E710" t="s">
        <v>456</v>
      </c>
      <c r="F710">
        <v>20</v>
      </c>
      <c r="G710">
        <v>1960</v>
      </c>
      <c r="H710">
        <v>315</v>
      </c>
      <c r="I710">
        <v>5.266</v>
      </c>
      <c r="J710">
        <v>192.45400000000001</v>
      </c>
      <c r="K710">
        <v>0</v>
      </c>
    </row>
    <row r="711" spans="1:11">
      <c r="A711">
        <v>10175</v>
      </c>
      <c r="B711" t="s">
        <v>1249</v>
      </c>
      <c r="C711" t="s">
        <v>528</v>
      </c>
      <c r="E711" t="s">
        <v>456</v>
      </c>
      <c r="F711">
        <v>20</v>
      </c>
      <c r="G711">
        <v>1979</v>
      </c>
      <c r="H711">
        <v>216</v>
      </c>
      <c r="I711">
        <v>17.375</v>
      </c>
      <c r="J711">
        <v>449.10599999999999</v>
      </c>
      <c r="K711">
        <v>0</v>
      </c>
    </row>
    <row r="712" spans="1:11">
      <c r="A712">
        <v>10098</v>
      </c>
      <c r="B712" t="s">
        <v>1104</v>
      </c>
      <c r="C712" t="s">
        <v>1105</v>
      </c>
      <c r="E712" t="s">
        <v>1163</v>
      </c>
      <c r="F712">
        <v>69</v>
      </c>
      <c r="G712">
        <v>1959</v>
      </c>
      <c r="H712">
        <v>490</v>
      </c>
      <c r="I712">
        <v>0.93799999999999994</v>
      </c>
      <c r="J712">
        <v>27.081</v>
      </c>
      <c r="K712">
        <v>0</v>
      </c>
    </row>
    <row r="713" spans="1:11">
      <c r="A713">
        <v>10160</v>
      </c>
      <c r="B713" t="s">
        <v>1106</v>
      </c>
      <c r="C713" t="s">
        <v>522</v>
      </c>
      <c r="E713" t="s">
        <v>654</v>
      </c>
      <c r="F713">
        <v>71</v>
      </c>
      <c r="G713">
        <v>1962</v>
      </c>
      <c r="H713">
        <v>750</v>
      </c>
      <c r="I713">
        <v>0</v>
      </c>
      <c r="J713">
        <v>0</v>
      </c>
      <c r="K713">
        <v>0</v>
      </c>
    </row>
    <row r="714" spans="1:11">
      <c r="A714">
        <v>29036</v>
      </c>
      <c r="B714" t="s">
        <v>1107</v>
      </c>
      <c r="C714" t="s">
        <v>1108</v>
      </c>
      <c r="D714" t="s">
        <v>690</v>
      </c>
      <c r="E714" t="s">
        <v>479</v>
      </c>
      <c r="F714">
        <v>1</v>
      </c>
      <c r="G714">
        <v>1997</v>
      </c>
      <c r="H714">
        <v>751</v>
      </c>
      <c r="I714">
        <v>0</v>
      </c>
      <c r="J714">
        <v>0</v>
      </c>
      <c r="K714">
        <v>0</v>
      </c>
    </row>
    <row r="715" spans="1:11">
      <c r="A715">
        <v>22972</v>
      </c>
      <c r="B715" t="s">
        <v>1107</v>
      </c>
      <c r="C715" t="s">
        <v>619</v>
      </c>
      <c r="D715" t="s">
        <v>79</v>
      </c>
      <c r="E715" t="s">
        <v>479</v>
      </c>
      <c r="F715">
        <v>1</v>
      </c>
      <c r="G715">
        <v>1971</v>
      </c>
      <c r="H715">
        <v>521</v>
      </c>
      <c r="I715">
        <v>0</v>
      </c>
      <c r="J715">
        <v>20</v>
      </c>
      <c r="K715">
        <v>0</v>
      </c>
    </row>
    <row r="716" spans="1:11">
      <c r="A716">
        <v>96127</v>
      </c>
      <c r="B716" t="s">
        <v>1109</v>
      </c>
      <c r="C716" t="s">
        <v>602</v>
      </c>
      <c r="E716" t="s">
        <v>463</v>
      </c>
      <c r="F716">
        <v>7</v>
      </c>
      <c r="G716">
        <v>1973</v>
      </c>
      <c r="H716">
        <v>492</v>
      </c>
      <c r="I716">
        <v>2.875</v>
      </c>
      <c r="J716">
        <v>25.613</v>
      </c>
      <c r="K716">
        <v>0</v>
      </c>
    </row>
    <row r="717" spans="1:11">
      <c r="A717">
        <v>28036</v>
      </c>
      <c r="B717" t="s">
        <v>1110</v>
      </c>
      <c r="C717" t="s">
        <v>723</v>
      </c>
      <c r="E717" t="s">
        <v>169</v>
      </c>
      <c r="F717">
        <v>19</v>
      </c>
      <c r="G717">
        <v>1943</v>
      </c>
      <c r="H717">
        <v>476</v>
      </c>
      <c r="I717">
        <v>0.25</v>
      </c>
      <c r="J717">
        <v>35.383000000000003</v>
      </c>
      <c r="K717">
        <v>0</v>
      </c>
    </row>
    <row r="718" spans="1:11">
      <c r="A718">
        <v>12083</v>
      </c>
      <c r="B718" t="s">
        <v>1529</v>
      </c>
      <c r="C718" t="s">
        <v>729</v>
      </c>
      <c r="E718" t="s">
        <v>1407</v>
      </c>
      <c r="F718">
        <v>73</v>
      </c>
      <c r="G718">
        <v>1954</v>
      </c>
      <c r="H718">
        <v>752</v>
      </c>
      <c r="I718">
        <v>0</v>
      </c>
      <c r="J718">
        <v>0</v>
      </c>
      <c r="K718">
        <v>0</v>
      </c>
    </row>
    <row r="719" spans="1:11">
      <c r="A719">
        <v>21922</v>
      </c>
      <c r="B719" t="s">
        <v>1111</v>
      </c>
      <c r="C719" t="s">
        <v>564</v>
      </c>
      <c r="E719" t="s">
        <v>195</v>
      </c>
      <c r="F719">
        <v>39</v>
      </c>
      <c r="G719">
        <v>1959</v>
      </c>
      <c r="H719">
        <v>753</v>
      </c>
      <c r="I719">
        <v>0</v>
      </c>
      <c r="J719">
        <v>0</v>
      </c>
      <c r="K719">
        <v>0</v>
      </c>
    </row>
    <row r="720" spans="1:11">
      <c r="A720">
        <v>21923</v>
      </c>
      <c r="B720" t="s">
        <v>1112</v>
      </c>
      <c r="C720" t="s">
        <v>531</v>
      </c>
      <c r="D720" t="s">
        <v>79</v>
      </c>
      <c r="E720" t="s">
        <v>195</v>
      </c>
      <c r="F720">
        <v>39</v>
      </c>
      <c r="G720">
        <v>1961</v>
      </c>
      <c r="H720">
        <v>754</v>
      </c>
      <c r="I720">
        <v>0</v>
      </c>
      <c r="J720">
        <v>0</v>
      </c>
      <c r="K720">
        <v>0</v>
      </c>
    </row>
    <row r="721" spans="1:11">
      <c r="A721">
        <v>21924</v>
      </c>
      <c r="B721" t="s">
        <v>1112</v>
      </c>
      <c r="C721" t="s">
        <v>1113</v>
      </c>
      <c r="D721" t="s">
        <v>79</v>
      </c>
      <c r="E721" t="s">
        <v>195</v>
      </c>
      <c r="F721">
        <v>39</v>
      </c>
      <c r="G721">
        <v>1987</v>
      </c>
      <c r="H721">
        <v>755</v>
      </c>
      <c r="I721">
        <v>0</v>
      </c>
      <c r="J721">
        <v>0</v>
      </c>
      <c r="K721">
        <v>0</v>
      </c>
    </row>
    <row r="722" spans="1:11">
      <c r="A722">
        <v>21925</v>
      </c>
      <c r="B722" t="s">
        <v>1112</v>
      </c>
      <c r="C722" t="s">
        <v>981</v>
      </c>
      <c r="D722" t="s">
        <v>79</v>
      </c>
      <c r="E722" t="s">
        <v>195</v>
      </c>
      <c r="F722">
        <v>39</v>
      </c>
      <c r="G722">
        <v>1989</v>
      </c>
      <c r="H722">
        <v>756</v>
      </c>
      <c r="I722">
        <v>0</v>
      </c>
      <c r="J722">
        <v>0</v>
      </c>
      <c r="K722">
        <v>0</v>
      </c>
    </row>
    <row r="723" spans="1:11">
      <c r="A723">
        <v>13034</v>
      </c>
      <c r="B723" t="s">
        <v>1530</v>
      </c>
      <c r="C723" t="s">
        <v>571</v>
      </c>
      <c r="D723" t="s">
        <v>79</v>
      </c>
      <c r="E723" t="s">
        <v>1402</v>
      </c>
      <c r="F723">
        <v>76</v>
      </c>
      <c r="G723">
        <v>1953</v>
      </c>
      <c r="H723">
        <v>757</v>
      </c>
      <c r="I723">
        <v>0</v>
      </c>
      <c r="J723">
        <v>0</v>
      </c>
      <c r="K723">
        <v>0</v>
      </c>
    </row>
    <row r="724" spans="1:11">
      <c r="A724">
        <v>10094</v>
      </c>
      <c r="B724" t="s">
        <v>1114</v>
      </c>
      <c r="C724" t="s">
        <v>570</v>
      </c>
      <c r="E724" t="s">
        <v>1163</v>
      </c>
      <c r="F724">
        <v>69</v>
      </c>
      <c r="G724">
        <v>1949</v>
      </c>
      <c r="H724">
        <v>469</v>
      </c>
      <c r="I724">
        <v>1.375</v>
      </c>
      <c r="J724">
        <v>37.307000000000002</v>
      </c>
      <c r="K724">
        <v>0</v>
      </c>
    </row>
    <row r="725" spans="1:11">
      <c r="A725">
        <v>10095</v>
      </c>
      <c r="B725" t="s">
        <v>1115</v>
      </c>
      <c r="C725" t="s">
        <v>817</v>
      </c>
      <c r="D725" t="s">
        <v>79</v>
      </c>
      <c r="E725" t="s">
        <v>1163</v>
      </c>
      <c r="F725">
        <v>69</v>
      </c>
      <c r="G725">
        <v>1956</v>
      </c>
      <c r="H725">
        <v>353</v>
      </c>
      <c r="I725">
        <v>4.125</v>
      </c>
      <c r="J725">
        <v>131.81200000000001</v>
      </c>
      <c r="K725">
        <v>0</v>
      </c>
    </row>
    <row r="726" spans="1:11">
      <c r="A726">
        <v>11037</v>
      </c>
      <c r="B726" t="s">
        <v>1250</v>
      </c>
      <c r="C726" t="s">
        <v>1251</v>
      </c>
      <c r="E726" t="s">
        <v>479</v>
      </c>
      <c r="F726">
        <v>1</v>
      </c>
      <c r="G726">
        <v>1983</v>
      </c>
      <c r="H726">
        <v>157</v>
      </c>
      <c r="I726">
        <v>18.484000000000002</v>
      </c>
      <c r="J726">
        <v>726.66099999999994</v>
      </c>
      <c r="K726">
        <v>111</v>
      </c>
    </row>
    <row r="727" spans="1:11">
      <c r="A727">
        <v>96231</v>
      </c>
      <c r="B727" t="s">
        <v>1116</v>
      </c>
      <c r="C727" t="s">
        <v>506</v>
      </c>
      <c r="E727" t="s">
        <v>1415</v>
      </c>
      <c r="F727">
        <v>28</v>
      </c>
      <c r="G727">
        <v>1966</v>
      </c>
      <c r="H727">
        <v>758</v>
      </c>
      <c r="I727">
        <v>0</v>
      </c>
      <c r="J727">
        <v>0</v>
      </c>
      <c r="K727">
        <v>0</v>
      </c>
    </row>
    <row r="728" spans="1:11">
      <c r="A728">
        <v>11020</v>
      </c>
      <c r="B728" t="s">
        <v>1117</v>
      </c>
      <c r="C728" t="s">
        <v>997</v>
      </c>
      <c r="D728" t="s">
        <v>79</v>
      </c>
      <c r="E728" t="s">
        <v>1415</v>
      </c>
      <c r="F728">
        <v>28</v>
      </c>
      <c r="G728">
        <v>1964</v>
      </c>
      <c r="H728">
        <v>759</v>
      </c>
      <c r="I728">
        <v>0</v>
      </c>
      <c r="J728">
        <v>0</v>
      </c>
      <c r="K728">
        <v>0</v>
      </c>
    </row>
    <row r="729" spans="1:11">
      <c r="A729">
        <v>26041</v>
      </c>
      <c r="B729" t="s">
        <v>1117</v>
      </c>
      <c r="C729" t="s">
        <v>1118</v>
      </c>
      <c r="D729" t="s">
        <v>79</v>
      </c>
      <c r="E729" t="s">
        <v>1415</v>
      </c>
      <c r="F729">
        <v>28</v>
      </c>
      <c r="G729">
        <v>1953</v>
      </c>
      <c r="H729">
        <v>572</v>
      </c>
      <c r="I729">
        <v>0</v>
      </c>
      <c r="J729">
        <v>1</v>
      </c>
      <c r="K729">
        <v>0</v>
      </c>
    </row>
    <row r="730" spans="1:11">
      <c r="A730">
        <v>20689</v>
      </c>
      <c r="B730" t="s">
        <v>1119</v>
      </c>
      <c r="C730" t="s">
        <v>631</v>
      </c>
      <c r="E730" t="s">
        <v>124</v>
      </c>
      <c r="F730">
        <v>22</v>
      </c>
      <c r="G730">
        <v>1959</v>
      </c>
      <c r="H730">
        <v>760</v>
      </c>
      <c r="I730">
        <v>0</v>
      </c>
      <c r="J730">
        <v>0</v>
      </c>
      <c r="K730">
        <v>0</v>
      </c>
    </row>
    <row r="731" spans="1:11">
      <c r="A731">
        <v>13035</v>
      </c>
      <c r="B731" t="s">
        <v>1531</v>
      </c>
      <c r="C731" t="s">
        <v>550</v>
      </c>
      <c r="E731" t="s">
        <v>1402</v>
      </c>
      <c r="F731">
        <v>76</v>
      </c>
      <c r="G731">
        <v>1978</v>
      </c>
      <c r="H731">
        <v>362</v>
      </c>
      <c r="I731">
        <v>3.4689999999999999</v>
      </c>
      <c r="J731">
        <v>115.026</v>
      </c>
      <c r="K731">
        <v>0</v>
      </c>
    </row>
    <row r="732" spans="1:11">
      <c r="A732">
        <v>23060</v>
      </c>
      <c r="B732" t="s">
        <v>1120</v>
      </c>
      <c r="C732" t="s">
        <v>538</v>
      </c>
      <c r="E732" t="s">
        <v>553</v>
      </c>
      <c r="F732">
        <v>63</v>
      </c>
      <c r="G732">
        <v>1954</v>
      </c>
      <c r="H732">
        <v>102</v>
      </c>
      <c r="I732">
        <v>19.814</v>
      </c>
      <c r="J732">
        <v>1164.0350000000001</v>
      </c>
      <c r="K732">
        <v>377</v>
      </c>
    </row>
    <row r="733" spans="1:11">
      <c r="A733">
        <v>12034</v>
      </c>
      <c r="B733" t="s">
        <v>1532</v>
      </c>
      <c r="C733" t="s">
        <v>782</v>
      </c>
      <c r="E733" t="s">
        <v>1407</v>
      </c>
      <c r="F733">
        <v>73</v>
      </c>
      <c r="G733">
        <v>1947</v>
      </c>
      <c r="H733">
        <v>463</v>
      </c>
      <c r="I733">
        <v>1.0940000000000001</v>
      </c>
      <c r="J733">
        <v>42.11</v>
      </c>
      <c r="K733">
        <v>0</v>
      </c>
    </row>
    <row r="734" spans="1:11">
      <c r="A734">
        <v>97294</v>
      </c>
      <c r="B734" t="s">
        <v>1121</v>
      </c>
      <c r="C734" t="s">
        <v>550</v>
      </c>
      <c r="E734" t="s">
        <v>125</v>
      </c>
      <c r="F734">
        <v>6</v>
      </c>
      <c r="G734">
        <v>1968</v>
      </c>
      <c r="H734">
        <v>301</v>
      </c>
      <c r="I734">
        <v>1.5</v>
      </c>
      <c r="J734">
        <v>225.71199999999999</v>
      </c>
      <c r="K734">
        <v>158</v>
      </c>
    </row>
    <row r="735" spans="1:11">
      <c r="A735">
        <v>96117</v>
      </c>
      <c r="B735" t="s">
        <v>1122</v>
      </c>
      <c r="C735" t="s">
        <v>521</v>
      </c>
      <c r="E735" t="s">
        <v>463</v>
      </c>
      <c r="F735">
        <v>7</v>
      </c>
      <c r="G735">
        <v>1961</v>
      </c>
      <c r="H735">
        <v>761</v>
      </c>
      <c r="I735">
        <v>0</v>
      </c>
      <c r="J735">
        <v>0</v>
      </c>
      <c r="K735">
        <v>0</v>
      </c>
    </row>
    <row r="736" spans="1:11">
      <c r="A736">
        <v>13047</v>
      </c>
      <c r="B736" t="s">
        <v>1533</v>
      </c>
      <c r="C736" t="s">
        <v>645</v>
      </c>
      <c r="E736" t="s">
        <v>1415</v>
      </c>
      <c r="F736">
        <v>28</v>
      </c>
      <c r="G736">
        <v>1957</v>
      </c>
      <c r="H736">
        <v>762</v>
      </c>
      <c r="I736">
        <v>0</v>
      </c>
      <c r="J736">
        <v>0</v>
      </c>
      <c r="K736">
        <v>0</v>
      </c>
    </row>
    <row r="737" spans="1:11">
      <c r="A737">
        <v>13052</v>
      </c>
      <c r="B737" t="s">
        <v>1534</v>
      </c>
      <c r="C737" t="s">
        <v>699</v>
      </c>
      <c r="D737" t="s">
        <v>79</v>
      </c>
      <c r="E737" t="s">
        <v>1400</v>
      </c>
      <c r="F737">
        <v>70</v>
      </c>
      <c r="G737">
        <v>1940</v>
      </c>
      <c r="H737">
        <v>763</v>
      </c>
      <c r="I737">
        <v>0</v>
      </c>
      <c r="J737">
        <v>0</v>
      </c>
      <c r="K737">
        <v>0</v>
      </c>
    </row>
    <row r="738" spans="1:11">
      <c r="A738">
        <v>11031</v>
      </c>
      <c r="B738" t="s">
        <v>1252</v>
      </c>
      <c r="C738" t="s">
        <v>540</v>
      </c>
      <c r="E738" t="s">
        <v>1397</v>
      </c>
      <c r="F738">
        <v>2</v>
      </c>
      <c r="G738">
        <v>1966</v>
      </c>
      <c r="H738">
        <v>281</v>
      </c>
      <c r="I738">
        <v>5.7809999999999997</v>
      </c>
      <c r="J738">
        <v>286.35199999999998</v>
      </c>
      <c r="K738">
        <v>54</v>
      </c>
    </row>
    <row r="739" spans="1:11">
      <c r="A739">
        <v>21861</v>
      </c>
      <c r="B739" t="s">
        <v>1123</v>
      </c>
      <c r="C739" t="s">
        <v>550</v>
      </c>
      <c r="E739" t="s">
        <v>185</v>
      </c>
      <c r="F739">
        <v>33</v>
      </c>
      <c r="G739">
        <v>1962</v>
      </c>
      <c r="H739">
        <v>290</v>
      </c>
      <c r="I739">
        <v>3.4380000000000002</v>
      </c>
      <c r="J739">
        <v>254.666</v>
      </c>
      <c r="K739">
        <v>103</v>
      </c>
    </row>
    <row r="740" spans="1:11">
      <c r="A740">
        <v>20726</v>
      </c>
      <c r="B740" t="s">
        <v>1124</v>
      </c>
      <c r="C740" t="s">
        <v>503</v>
      </c>
      <c r="E740" t="s">
        <v>484</v>
      </c>
      <c r="F740">
        <v>21</v>
      </c>
      <c r="G740">
        <v>1956</v>
      </c>
      <c r="H740">
        <v>443</v>
      </c>
      <c r="I740">
        <v>3.5</v>
      </c>
      <c r="J740">
        <v>55.323</v>
      </c>
      <c r="K740">
        <v>0</v>
      </c>
    </row>
    <row r="741" spans="1:11">
      <c r="A741">
        <v>22012</v>
      </c>
      <c r="B741" t="s">
        <v>1125</v>
      </c>
      <c r="C741" t="s">
        <v>514</v>
      </c>
      <c r="E741" t="s">
        <v>132</v>
      </c>
      <c r="F741">
        <v>43</v>
      </c>
      <c r="G741">
        <v>1980</v>
      </c>
      <c r="H741">
        <v>188</v>
      </c>
      <c r="I741">
        <v>7.1879999999999997</v>
      </c>
      <c r="J741">
        <v>562.60699999999997</v>
      </c>
      <c r="K741">
        <v>224</v>
      </c>
    </row>
    <row r="742" spans="1:11">
      <c r="A742">
        <v>24281</v>
      </c>
      <c r="B742" t="s">
        <v>1125</v>
      </c>
      <c r="C742" t="s">
        <v>514</v>
      </c>
      <c r="E742" t="s">
        <v>133</v>
      </c>
      <c r="F742">
        <v>52</v>
      </c>
      <c r="G742">
        <v>1969</v>
      </c>
      <c r="H742">
        <v>426</v>
      </c>
      <c r="I742">
        <v>6</v>
      </c>
      <c r="J742">
        <v>68.453999999999994</v>
      </c>
      <c r="K742">
        <v>0</v>
      </c>
    </row>
    <row r="743" spans="1:11">
      <c r="A743">
        <v>13059</v>
      </c>
      <c r="B743" t="s">
        <v>1535</v>
      </c>
      <c r="C743" t="s">
        <v>1485</v>
      </c>
      <c r="E743" t="s">
        <v>133</v>
      </c>
      <c r="F743">
        <v>52</v>
      </c>
      <c r="G743">
        <v>1961</v>
      </c>
      <c r="H743">
        <v>485</v>
      </c>
      <c r="I743">
        <v>3.5</v>
      </c>
      <c r="J743">
        <v>31.181999999999999</v>
      </c>
      <c r="K743">
        <v>0</v>
      </c>
    </row>
    <row r="744" spans="1:11">
      <c r="A744">
        <v>13067</v>
      </c>
      <c r="B744" t="s">
        <v>1584</v>
      </c>
      <c r="C744" t="s">
        <v>550</v>
      </c>
      <c r="E744" t="s">
        <v>141</v>
      </c>
      <c r="F744">
        <v>48</v>
      </c>
      <c r="G744">
        <v>1960</v>
      </c>
      <c r="H744">
        <v>407</v>
      </c>
      <c r="I744">
        <v>0.78100000000000003</v>
      </c>
      <c r="J744">
        <v>75.968999999999994</v>
      </c>
      <c r="K744">
        <v>33</v>
      </c>
    </row>
    <row r="745" spans="1:11">
      <c r="A745">
        <v>10059</v>
      </c>
      <c r="B745" t="s">
        <v>1126</v>
      </c>
      <c r="C745" t="s">
        <v>547</v>
      </c>
      <c r="D745" t="s">
        <v>63</v>
      </c>
      <c r="E745" t="s">
        <v>130</v>
      </c>
      <c r="F745">
        <v>30</v>
      </c>
      <c r="G745">
        <v>1998</v>
      </c>
      <c r="H745">
        <v>764</v>
      </c>
      <c r="I745">
        <v>0</v>
      </c>
      <c r="J745">
        <v>0</v>
      </c>
      <c r="K745">
        <v>0</v>
      </c>
    </row>
    <row r="746" spans="1:11">
      <c r="A746">
        <v>13061</v>
      </c>
      <c r="B746" t="s">
        <v>1536</v>
      </c>
      <c r="C746" t="s">
        <v>1118</v>
      </c>
      <c r="D746" t="s">
        <v>79</v>
      </c>
      <c r="E746" t="s">
        <v>1163</v>
      </c>
      <c r="F746">
        <v>69</v>
      </c>
      <c r="G746">
        <v>1950</v>
      </c>
      <c r="H746">
        <v>541</v>
      </c>
      <c r="I746">
        <v>0.188</v>
      </c>
      <c r="J746">
        <v>5.2160000000000002</v>
      </c>
      <c r="K746">
        <v>0</v>
      </c>
    </row>
    <row r="747" spans="1:11">
      <c r="A747">
        <v>12073</v>
      </c>
      <c r="B747" t="s">
        <v>1537</v>
      </c>
      <c r="C747" t="s">
        <v>1538</v>
      </c>
      <c r="D747" t="s">
        <v>79</v>
      </c>
      <c r="E747" t="s">
        <v>1404</v>
      </c>
      <c r="F747">
        <v>55</v>
      </c>
      <c r="G747">
        <v>1975</v>
      </c>
      <c r="H747">
        <v>445</v>
      </c>
      <c r="I747">
        <v>1.3129999999999999</v>
      </c>
      <c r="J747">
        <v>54.79</v>
      </c>
      <c r="K747">
        <v>0</v>
      </c>
    </row>
    <row r="748" spans="1:11">
      <c r="A748">
        <v>12058</v>
      </c>
      <c r="B748" t="s">
        <v>1539</v>
      </c>
      <c r="C748" t="s">
        <v>597</v>
      </c>
      <c r="D748" t="s">
        <v>79</v>
      </c>
      <c r="E748" t="s">
        <v>479</v>
      </c>
      <c r="F748">
        <v>1</v>
      </c>
      <c r="G748">
        <v>1979</v>
      </c>
      <c r="H748">
        <v>313</v>
      </c>
      <c r="I748">
        <v>1.875</v>
      </c>
      <c r="J748">
        <v>196.5</v>
      </c>
      <c r="K748">
        <v>84</v>
      </c>
    </row>
    <row r="749" spans="1:11">
      <c r="A749">
        <v>25075</v>
      </c>
      <c r="B749" t="s">
        <v>1127</v>
      </c>
      <c r="C749" t="s">
        <v>521</v>
      </c>
      <c r="E749" t="s">
        <v>1404</v>
      </c>
      <c r="F749">
        <v>55</v>
      </c>
      <c r="G749">
        <v>1958</v>
      </c>
      <c r="H749">
        <v>93</v>
      </c>
      <c r="I749">
        <v>22.375</v>
      </c>
      <c r="J749">
        <v>1252.3330000000001</v>
      </c>
      <c r="K749">
        <v>466</v>
      </c>
    </row>
    <row r="750" spans="1:11">
      <c r="A750">
        <v>99600</v>
      </c>
      <c r="B750" t="s">
        <v>1128</v>
      </c>
      <c r="C750" t="s">
        <v>522</v>
      </c>
      <c r="E750" t="s">
        <v>169</v>
      </c>
      <c r="F750">
        <v>19</v>
      </c>
      <c r="G750">
        <v>1966</v>
      </c>
      <c r="H750">
        <v>44</v>
      </c>
      <c r="I750">
        <v>31.062999999999999</v>
      </c>
      <c r="J750">
        <v>1974.2760000000001</v>
      </c>
      <c r="K750">
        <v>778</v>
      </c>
    </row>
    <row r="751" spans="1:11">
      <c r="A751">
        <v>97297</v>
      </c>
      <c r="B751" t="s">
        <v>1129</v>
      </c>
      <c r="C751" t="s">
        <v>540</v>
      </c>
      <c r="E751" t="s">
        <v>167</v>
      </c>
      <c r="F751">
        <v>17</v>
      </c>
      <c r="G751">
        <v>1959</v>
      </c>
      <c r="H751">
        <v>421</v>
      </c>
      <c r="I751">
        <v>1.125</v>
      </c>
      <c r="J751">
        <v>70.756</v>
      </c>
      <c r="K751">
        <v>0</v>
      </c>
    </row>
    <row r="752" spans="1:11">
      <c r="A752">
        <v>99537</v>
      </c>
      <c r="B752" t="s">
        <v>1129</v>
      </c>
      <c r="C752" t="s">
        <v>528</v>
      </c>
      <c r="E752" t="s">
        <v>167</v>
      </c>
      <c r="F752">
        <v>17</v>
      </c>
      <c r="G752">
        <v>1986</v>
      </c>
      <c r="H752">
        <v>765</v>
      </c>
      <c r="I752">
        <v>0</v>
      </c>
      <c r="J752">
        <v>0</v>
      </c>
      <c r="K752">
        <v>0</v>
      </c>
    </row>
    <row r="753" spans="1:11">
      <c r="A753">
        <v>21813</v>
      </c>
      <c r="B753" t="s">
        <v>1130</v>
      </c>
      <c r="C753" t="s">
        <v>508</v>
      </c>
      <c r="D753" t="s">
        <v>79</v>
      </c>
      <c r="E753" t="s">
        <v>167</v>
      </c>
      <c r="F753">
        <v>17</v>
      </c>
      <c r="G753">
        <v>1988</v>
      </c>
      <c r="H753">
        <v>9</v>
      </c>
      <c r="I753">
        <v>50.25</v>
      </c>
      <c r="J753">
        <v>3293.0859999999998</v>
      </c>
      <c r="K753">
        <v>1489</v>
      </c>
    </row>
    <row r="754" spans="1:11">
      <c r="A754">
        <v>98352</v>
      </c>
      <c r="B754" t="s">
        <v>1131</v>
      </c>
      <c r="C754" t="s">
        <v>590</v>
      </c>
      <c r="D754" t="s">
        <v>79</v>
      </c>
      <c r="E754" t="s">
        <v>479</v>
      </c>
      <c r="F754">
        <v>1</v>
      </c>
      <c r="G754">
        <v>1967</v>
      </c>
      <c r="H754">
        <v>325</v>
      </c>
      <c r="I754">
        <v>7.25</v>
      </c>
      <c r="J754">
        <v>169.863</v>
      </c>
      <c r="K754">
        <v>0</v>
      </c>
    </row>
    <row r="755" spans="1:11">
      <c r="A755">
        <v>13058</v>
      </c>
      <c r="B755" t="s">
        <v>1540</v>
      </c>
      <c r="C755" t="s">
        <v>633</v>
      </c>
      <c r="D755" t="s">
        <v>79</v>
      </c>
      <c r="E755" t="s">
        <v>471</v>
      </c>
      <c r="F755">
        <v>27</v>
      </c>
      <c r="G755">
        <v>1982</v>
      </c>
      <c r="H755">
        <v>380</v>
      </c>
      <c r="I755">
        <v>1.125</v>
      </c>
      <c r="J755">
        <v>96.676000000000002</v>
      </c>
      <c r="K755">
        <v>47</v>
      </c>
    </row>
    <row r="756" spans="1:11">
      <c r="A756">
        <v>26077</v>
      </c>
      <c r="B756" t="s">
        <v>1132</v>
      </c>
      <c r="C756" t="s">
        <v>514</v>
      </c>
      <c r="E756" t="s">
        <v>1404</v>
      </c>
      <c r="F756">
        <v>55</v>
      </c>
      <c r="G756">
        <v>1981</v>
      </c>
      <c r="H756">
        <v>322</v>
      </c>
      <c r="I756">
        <v>1.75</v>
      </c>
      <c r="J756">
        <v>177.523</v>
      </c>
      <c r="K756">
        <v>62</v>
      </c>
    </row>
    <row r="757" spans="1:11">
      <c r="A757">
        <v>96030</v>
      </c>
      <c r="B757" t="s">
        <v>1132</v>
      </c>
      <c r="C757" t="s">
        <v>550</v>
      </c>
      <c r="E757" t="s">
        <v>479</v>
      </c>
      <c r="F757">
        <v>1</v>
      </c>
      <c r="G757">
        <v>1950</v>
      </c>
      <c r="H757">
        <v>766</v>
      </c>
      <c r="I757">
        <v>0</v>
      </c>
      <c r="J757">
        <v>0</v>
      </c>
      <c r="K757">
        <v>0</v>
      </c>
    </row>
    <row r="758" spans="1:11">
      <c r="A758">
        <v>24232</v>
      </c>
      <c r="B758" t="s">
        <v>1133</v>
      </c>
      <c r="C758" t="s">
        <v>570</v>
      </c>
      <c r="E758" t="s">
        <v>476</v>
      </c>
      <c r="F758">
        <v>51</v>
      </c>
      <c r="G758">
        <v>1970</v>
      </c>
      <c r="H758">
        <v>767</v>
      </c>
      <c r="I758">
        <v>0</v>
      </c>
      <c r="J758">
        <v>0</v>
      </c>
      <c r="K758">
        <v>0</v>
      </c>
    </row>
    <row r="759" spans="1:11">
      <c r="A759">
        <v>96205</v>
      </c>
      <c r="B759" t="s">
        <v>1134</v>
      </c>
      <c r="C759" t="s">
        <v>563</v>
      </c>
      <c r="E759" t="s">
        <v>479</v>
      </c>
      <c r="F759">
        <v>1</v>
      </c>
      <c r="G759">
        <v>1953</v>
      </c>
      <c r="H759">
        <v>316</v>
      </c>
      <c r="I759">
        <v>7.875</v>
      </c>
      <c r="J759">
        <v>188.35</v>
      </c>
      <c r="K759">
        <v>0</v>
      </c>
    </row>
    <row r="760" spans="1:11">
      <c r="A760">
        <v>21789</v>
      </c>
      <c r="B760" t="s">
        <v>1135</v>
      </c>
      <c r="C760" t="s">
        <v>525</v>
      </c>
      <c r="D760" t="s">
        <v>79</v>
      </c>
      <c r="E760" t="s">
        <v>463</v>
      </c>
      <c r="F760">
        <v>7</v>
      </c>
      <c r="G760">
        <v>1968</v>
      </c>
      <c r="H760">
        <v>768</v>
      </c>
      <c r="I760">
        <v>0</v>
      </c>
      <c r="J760">
        <v>0</v>
      </c>
      <c r="K760">
        <v>0</v>
      </c>
    </row>
    <row r="761" spans="1:11">
      <c r="A761">
        <v>20713</v>
      </c>
      <c r="B761" t="s">
        <v>1541</v>
      </c>
      <c r="C761" t="s">
        <v>602</v>
      </c>
      <c r="E761" t="s">
        <v>456</v>
      </c>
      <c r="F761">
        <v>20</v>
      </c>
      <c r="G761">
        <v>1949</v>
      </c>
      <c r="H761">
        <v>573</v>
      </c>
      <c r="I761">
        <v>0</v>
      </c>
      <c r="J761">
        <v>1</v>
      </c>
      <c r="K761">
        <v>0</v>
      </c>
    </row>
    <row r="762" spans="1:11">
      <c r="A762">
        <v>10125</v>
      </c>
      <c r="B762" t="s">
        <v>1136</v>
      </c>
      <c r="C762" t="s">
        <v>594</v>
      </c>
      <c r="D762" t="s">
        <v>79</v>
      </c>
      <c r="E762" t="s">
        <v>1400</v>
      </c>
      <c r="F762">
        <v>70</v>
      </c>
      <c r="G762">
        <v>1949</v>
      </c>
      <c r="H762">
        <v>769</v>
      </c>
      <c r="I762">
        <v>0</v>
      </c>
      <c r="J762">
        <v>0</v>
      </c>
      <c r="K762">
        <v>0</v>
      </c>
    </row>
    <row r="763" spans="1:11">
      <c r="A763">
        <v>21840</v>
      </c>
      <c r="B763" t="s">
        <v>1137</v>
      </c>
      <c r="C763" t="s">
        <v>540</v>
      </c>
      <c r="E763" t="s">
        <v>141</v>
      </c>
      <c r="F763">
        <v>48</v>
      </c>
      <c r="G763">
        <v>1961</v>
      </c>
      <c r="H763">
        <v>574</v>
      </c>
      <c r="I763">
        <v>0</v>
      </c>
      <c r="J763">
        <v>1</v>
      </c>
      <c r="K763">
        <v>0</v>
      </c>
    </row>
    <row r="764" spans="1:11">
      <c r="A764">
        <v>21842</v>
      </c>
      <c r="B764" t="s">
        <v>1253</v>
      </c>
      <c r="C764" t="s">
        <v>525</v>
      </c>
      <c r="D764" t="s">
        <v>79</v>
      </c>
      <c r="E764" t="s">
        <v>141</v>
      </c>
      <c r="F764">
        <v>48</v>
      </c>
      <c r="G764">
        <v>1959</v>
      </c>
      <c r="H764">
        <v>448</v>
      </c>
      <c r="I764">
        <v>1.3440000000000001</v>
      </c>
      <c r="J764">
        <v>51.506</v>
      </c>
      <c r="K764">
        <v>0</v>
      </c>
    </row>
    <row r="765" spans="1:11">
      <c r="A765">
        <v>21819</v>
      </c>
      <c r="B765" t="s">
        <v>1138</v>
      </c>
      <c r="C765" t="s">
        <v>564</v>
      </c>
      <c r="E765" t="s">
        <v>1480</v>
      </c>
      <c r="F765">
        <v>36</v>
      </c>
      <c r="G765">
        <v>1952</v>
      </c>
      <c r="H765">
        <v>770</v>
      </c>
      <c r="I765">
        <v>0</v>
      </c>
      <c r="J765">
        <v>0</v>
      </c>
      <c r="K765">
        <v>0</v>
      </c>
    </row>
    <row r="766" spans="1:11">
      <c r="A766">
        <v>10047</v>
      </c>
      <c r="B766" t="s">
        <v>1139</v>
      </c>
      <c r="C766" t="s">
        <v>1000</v>
      </c>
      <c r="D766" t="s">
        <v>63</v>
      </c>
      <c r="E766" t="s">
        <v>553</v>
      </c>
      <c r="F766">
        <v>63</v>
      </c>
      <c r="G766">
        <v>1997</v>
      </c>
      <c r="H766">
        <v>80</v>
      </c>
      <c r="I766">
        <v>22.25</v>
      </c>
      <c r="J766">
        <v>1321.829</v>
      </c>
      <c r="K766">
        <v>326</v>
      </c>
    </row>
    <row r="767" spans="1:11">
      <c r="A767">
        <v>13053</v>
      </c>
      <c r="B767" t="s">
        <v>1542</v>
      </c>
      <c r="C767" t="s">
        <v>612</v>
      </c>
      <c r="D767" t="s">
        <v>79</v>
      </c>
      <c r="E767" t="s">
        <v>1400</v>
      </c>
      <c r="F767">
        <v>70</v>
      </c>
      <c r="G767">
        <v>1946</v>
      </c>
      <c r="H767">
        <v>475</v>
      </c>
      <c r="I767">
        <v>0.95299999999999996</v>
      </c>
      <c r="J767">
        <v>35.823999999999998</v>
      </c>
      <c r="K767">
        <v>0</v>
      </c>
    </row>
    <row r="768" spans="1:11">
      <c r="A768">
        <v>97272</v>
      </c>
      <c r="B768" t="s">
        <v>1140</v>
      </c>
      <c r="C768" t="s">
        <v>538</v>
      </c>
      <c r="E768" t="s">
        <v>479</v>
      </c>
      <c r="F768">
        <v>1</v>
      </c>
      <c r="G768">
        <v>1957</v>
      </c>
      <c r="H768">
        <v>268</v>
      </c>
      <c r="I768">
        <v>6.4370000000000003</v>
      </c>
      <c r="J768">
        <v>317.62299999999999</v>
      </c>
      <c r="K768">
        <v>87</v>
      </c>
    </row>
    <row r="769" spans="1:11">
      <c r="A769">
        <v>97262</v>
      </c>
      <c r="B769" t="s">
        <v>1141</v>
      </c>
      <c r="C769" t="s">
        <v>848</v>
      </c>
      <c r="D769" t="s">
        <v>79</v>
      </c>
      <c r="E769" t="s">
        <v>1415</v>
      </c>
      <c r="F769">
        <v>28</v>
      </c>
      <c r="G769">
        <v>1964</v>
      </c>
      <c r="H769">
        <v>771</v>
      </c>
      <c r="I769">
        <v>0</v>
      </c>
      <c r="J769">
        <v>0</v>
      </c>
      <c r="K769">
        <v>0</v>
      </c>
    </row>
    <row r="770" spans="1:11">
      <c r="A770">
        <v>21820</v>
      </c>
      <c r="B770" t="s">
        <v>1142</v>
      </c>
      <c r="C770" t="s">
        <v>1051</v>
      </c>
      <c r="E770" t="s">
        <v>1480</v>
      </c>
      <c r="F770">
        <v>36</v>
      </c>
      <c r="G770">
        <v>1959</v>
      </c>
      <c r="H770">
        <v>772</v>
      </c>
      <c r="I770">
        <v>0</v>
      </c>
      <c r="J770">
        <v>0</v>
      </c>
      <c r="K770">
        <v>0</v>
      </c>
    </row>
    <row r="771" spans="1:11">
      <c r="A771">
        <v>10102</v>
      </c>
      <c r="B771" t="s">
        <v>1143</v>
      </c>
      <c r="C771" t="s">
        <v>989</v>
      </c>
      <c r="D771" t="s">
        <v>79</v>
      </c>
      <c r="E771" t="s">
        <v>1400</v>
      </c>
      <c r="F771">
        <v>70</v>
      </c>
      <c r="G771">
        <v>1938</v>
      </c>
      <c r="H771">
        <v>773</v>
      </c>
      <c r="I771">
        <v>0</v>
      </c>
      <c r="J771">
        <v>0</v>
      </c>
      <c r="K771">
        <v>0</v>
      </c>
    </row>
    <row r="772" spans="1:11">
      <c r="A772">
        <v>23087</v>
      </c>
      <c r="B772" t="s">
        <v>1144</v>
      </c>
      <c r="C772" t="s">
        <v>538</v>
      </c>
      <c r="E772" t="s">
        <v>132</v>
      </c>
      <c r="F772">
        <v>43</v>
      </c>
      <c r="G772">
        <v>1978</v>
      </c>
      <c r="H772">
        <v>774</v>
      </c>
      <c r="I772">
        <v>0</v>
      </c>
      <c r="J772">
        <v>0</v>
      </c>
      <c r="K772">
        <v>0</v>
      </c>
    </row>
    <row r="773" spans="1:11">
      <c r="A773">
        <v>24258</v>
      </c>
      <c r="B773" t="s">
        <v>1144</v>
      </c>
      <c r="C773" t="s">
        <v>1145</v>
      </c>
      <c r="E773" t="s">
        <v>479</v>
      </c>
      <c r="F773">
        <v>1</v>
      </c>
      <c r="G773">
        <v>1942</v>
      </c>
      <c r="H773">
        <v>497</v>
      </c>
      <c r="I773">
        <v>1.5</v>
      </c>
      <c r="J773">
        <v>24.853000000000002</v>
      </c>
      <c r="K773">
        <v>0</v>
      </c>
    </row>
    <row r="774" spans="1:11">
      <c r="A774">
        <v>98369</v>
      </c>
      <c r="B774" t="s">
        <v>1146</v>
      </c>
      <c r="C774" t="s">
        <v>975</v>
      </c>
      <c r="D774" t="s">
        <v>79</v>
      </c>
      <c r="E774" t="s">
        <v>1415</v>
      </c>
      <c r="F774">
        <v>28</v>
      </c>
      <c r="G774">
        <v>1957</v>
      </c>
      <c r="H774">
        <v>775</v>
      </c>
      <c r="I774">
        <v>0</v>
      </c>
      <c r="J774">
        <v>0</v>
      </c>
      <c r="K774">
        <v>0</v>
      </c>
    </row>
    <row r="775" spans="1:11">
      <c r="A775">
        <v>24275</v>
      </c>
      <c r="B775" t="s">
        <v>1147</v>
      </c>
      <c r="C775" t="s">
        <v>1000</v>
      </c>
      <c r="E775" t="s">
        <v>133</v>
      </c>
      <c r="F775">
        <v>52</v>
      </c>
      <c r="G775">
        <v>1963</v>
      </c>
      <c r="H775">
        <v>394</v>
      </c>
      <c r="I775">
        <v>5.0629999999999997</v>
      </c>
      <c r="J775">
        <v>84.28</v>
      </c>
      <c r="K775">
        <v>0</v>
      </c>
    </row>
    <row r="776" spans="1:11">
      <c r="A776">
        <v>27080</v>
      </c>
      <c r="B776" t="s">
        <v>1148</v>
      </c>
      <c r="C776" t="s">
        <v>505</v>
      </c>
      <c r="E776" t="s">
        <v>1417</v>
      </c>
      <c r="F776">
        <v>42</v>
      </c>
      <c r="G776">
        <v>1970</v>
      </c>
      <c r="H776">
        <v>88</v>
      </c>
      <c r="I776">
        <v>26.001000000000001</v>
      </c>
      <c r="J776">
        <v>1283.115</v>
      </c>
      <c r="K776">
        <v>403</v>
      </c>
    </row>
    <row r="777" spans="1:11">
      <c r="A777">
        <v>96140</v>
      </c>
      <c r="B777" t="s">
        <v>1149</v>
      </c>
      <c r="C777" t="s">
        <v>571</v>
      </c>
      <c r="D777" t="s">
        <v>79</v>
      </c>
      <c r="E777" t="s">
        <v>472</v>
      </c>
      <c r="F777">
        <v>13</v>
      </c>
      <c r="G777">
        <v>1956</v>
      </c>
      <c r="H777">
        <v>776</v>
      </c>
      <c r="I777">
        <v>0</v>
      </c>
      <c r="J777">
        <v>0</v>
      </c>
      <c r="K777">
        <v>0</v>
      </c>
    </row>
    <row r="778" spans="1:11">
      <c r="A778">
        <v>23086</v>
      </c>
      <c r="B778" t="s">
        <v>1150</v>
      </c>
      <c r="C778" t="s">
        <v>522</v>
      </c>
      <c r="E778" t="s">
        <v>132</v>
      </c>
      <c r="F778">
        <v>43</v>
      </c>
      <c r="G778">
        <v>1955</v>
      </c>
      <c r="H778">
        <v>138</v>
      </c>
      <c r="I778">
        <v>12.968999999999999</v>
      </c>
      <c r="J778">
        <v>886.37699999999995</v>
      </c>
      <c r="K778">
        <v>292</v>
      </c>
    </row>
    <row r="779" spans="1:11">
      <c r="A779">
        <v>26010</v>
      </c>
      <c r="B779" t="s">
        <v>1151</v>
      </c>
      <c r="C779" t="s">
        <v>540</v>
      </c>
      <c r="E779" t="s">
        <v>479</v>
      </c>
      <c r="F779">
        <v>1</v>
      </c>
      <c r="G779">
        <v>1953</v>
      </c>
      <c r="H779">
        <v>170</v>
      </c>
      <c r="I779">
        <v>14.407</v>
      </c>
      <c r="J779">
        <v>645.822</v>
      </c>
      <c r="K779">
        <v>207</v>
      </c>
    </row>
    <row r="780" spans="1:11">
      <c r="A780">
        <v>28009</v>
      </c>
      <c r="B780" t="s">
        <v>1152</v>
      </c>
      <c r="C780" t="s">
        <v>1153</v>
      </c>
      <c r="D780" t="s">
        <v>79</v>
      </c>
      <c r="E780" t="s">
        <v>479</v>
      </c>
      <c r="F780">
        <v>1</v>
      </c>
      <c r="G780">
        <v>1955</v>
      </c>
      <c r="H780">
        <v>332</v>
      </c>
      <c r="I780">
        <v>6.5</v>
      </c>
      <c r="J780">
        <v>160.14500000000001</v>
      </c>
      <c r="K78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activeCell="B3" sqref="B3"/>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1" t="s">
        <v>1587</v>
      </c>
      <c r="C1" s="541" t="s">
        <v>1588</v>
      </c>
      <c r="D1" s="540"/>
      <c r="E1" s="542">
        <v>13025</v>
      </c>
      <c r="F1" s="543" t="s">
        <v>1589</v>
      </c>
      <c r="G1" s="432" t="s">
        <v>452</v>
      </c>
      <c r="H1" s="13"/>
    </row>
    <row r="2" spans="1:8" ht="13.15" customHeight="1">
      <c r="A2" s="540"/>
      <c r="B2" s="540" t="s">
        <v>1590</v>
      </c>
      <c r="C2" s="544"/>
      <c r="D2" s="540"/>
      <c r="E2" s="540"/>
      <c r="F2" s="540"/>
      <c r="H2" s="13"/>
    </row>
    <row r="3" spans="1:8" ht="13.15" customHeight="1" thickBot="1">
      <c r="A3" s="545" t="s">
        <v>1591</v>
      </c>
      <c r="B3" s="545" t="s">
        <v>1306</v>
      </c>
      <c r="C3" s="545" t="s">
        <v>1170</v>
      </c>
      <c r="D3" s="545"/>
      <c r="E3" s="546">
        <v>41419</v>
      </c>
      <c r="F3" s="547" t="s">
        <v>1592</v>
      </c>
      <c r="G3" s="400" t="s">
        <v>453</v>
      </c>
      <c r="H3" s="13"/>
    </row>
    <row r="4" spans="1:8" ht="10.9" customHeight="1">
      <c r="A4" s="540"/>
      <c r="B4" s="540" t="s">
        <v>1593</v>
      </c>
      <c r="C4" s="540"/>
      <c r="D4" s="540"/>
      <c r="E4" s="540"/>
      <c r="F4" s="540"/>
      <c r="G4" s="400" t="s">
        <v>445</v>
      </c>
      <c r="H4" s="13"/>
    </row>
    <row r="5" spans="1:8" ht="13.15" customHeight="1">
      <c r="A5" s="540"/>
      <c r="B5" s="540"/>
      <c r="C5" s="540"/>
      <c r="D5" s="540"/>
      <c r="E5" s="540"/>
      <c r="F5" s="540"/>
      <c r="G5" s="400" t="s">
        <v>446</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8" t="s">
        <v>1594</v>
      </c>
      <c r="B8" s="550" t="s">
        <v>1595</v>
      </c>
      <c r="C8" s="549" t="s">
        <v>32</v>
      </c>
      <c r="D8" s="549">
        <v>1</v>
      </c>
      <c r="E8" s="548" t="s">
        <v>33</v>
      </c>
      <c r="F8" s="548" t="s">
        <v>1596</v>
      </c>
      <c r="G8" s="400"/>
      <c r="H8" s="13"/>
    </row>
    <row r="9" spans="1:8" ht="15" thickBot="1">
      <c r="A9" s="551">
        <v>96005</v>
      </c>
      <c r="B9" s="552" t="s">
        <v>1597</v>
      </c>
      <c r="C9" s="552" t="s">
        <v>553</v>
      </c>
      <c r="D9" s="552"/>
      <c r="E9" s="551">
        <v>65</v>
      </c>
      <c r="F9" s="551" t="s">
        <v>1598</v>
      </c>
      <c r="G9" s="400" t="s">
        <v>447</v>
      </c>
      <c r="H9" s="13"/>
    </row>
    <row r="10" spans="1:8" ht="15" thickBot="1">
      <c r="A10" s="551">
        <v>23060</v>
      </c>
      <c r="B10" s="552" t="s">
        <v>1599</v>
      </c>
      <c r="C10" s="552" t="s">
        <v>553</v>
      </c>
      <c r="D10" s="552"/>
      <c r="E10" s="551">
        <v>102</v>
      </c>
      <c r="F10" s="551" t="s">
        <v>1600</v>
      </c>
      <c r="G10" s="400" t="s">
        <v>444</v>
      </c>
      <c r="H10" s="13"/>
    </row>
    <row r="11" spans="1:8">
      <c r="A11" s="551">
        <v>26034</v>
      </c>
      <c r="B11" s="552" t="s">
        <v>1601</v>
      </c>
      <c r="C11" s="552" t="s">
        <v>553</v>
      </c>
      <c r="D11" s="552"/>
      <c r="E11" s="551">
        <v>78</v>
      </c>
      <c r="F11" s="551" t="s">
        <v>1602</v>
      </c>
      <c r="H11" s="13"/>
    </row>
    <row r="12" spans="1:8" ht="15" thickBot="1">
      <c r="A12" s="540"/>
      <c r="B12" s="540"/>
      <c r="C12" s="540"/>
      <c r="D12" s="540"/>
      <c r="E12" s="540"/>
      <c r="F12" s="540"/>
      <c r="G12" s="400"/>
      <c r="H12" s="13"/>
    </row>
    <row r="13" spans="1:8" ht="15" thickBot="1">
      <c r="A13" s="548" t="s">
        <v>1594</v>
      </c>
      <c r="B13" s="550" t="s">
        <v>1595</v>
      </c>
      <c r="C13" s="549" t="s">
        <v>32</v>
      </c>
      <c r="D13" s="549">
        <v>2</v>
      </c>
      <c r="E13" s="548" t="s">
        <v>33</v>
      </c>
      <c r="F13" s="548" t="s">
        <v>1603</v>
      </c>
      <c r="G13" s="400"/>
      <c r="H13" s="13"/>
    </row>
    <row r="14" spans="1:8" ht="15" thickBot="1">
      <c r="A14" s="551">
        <v>26029</v>
      </c>
      <c r="B14" s="552" t="s">
        <v>1604</v>
      </c>
      <c r="C14" s="552" t="s">
        <v>130</v>
      </c>
      <c r="D14" s="552"/>
      <c r="E14" s="551">
        <v>190</v>
      </c>
      <c r="F14" s="551" t="s">
        <v>1605</v>
      </c>
      <c r="G14" s="400"/>
      <c r="H14" s="13"/>
    </row>
    <row r="15" spans="1:8" ht="15" thickBot="1">
      <c r="A15" s="551">
        <v>10058</v>
      </c>
      <c r="B15" s="552" t="s">
        <v>1606</v>
      </c>
      <c r="C15" s="552" t="s">
        <v>130</v>
      </c>
      <c r="D15" s="552"/>
      <c r="E15" s="551">
        <v>136</v>
      </c>
      <c r="F15" s="551" t="s">
        <v>1607</v>
      </c>
      <c r="G15" s="400"/>
      <c r="H15" s="13"/>
    </row>
    <row r="16" spans="1:8" ht="14.25">
      <c r="A16" s="551">
        <v>98307</v>
      </c>
      <c r="B16" s="552" t="s">
        <v>1608</v>
      </c>
      <c r="C16" s="552" t="s">
        <v>130</v>
      </c>
      <c r="D16" s="552"/>
      <c r="E16" s="551">
        <v>161</v>
      </c>
      <c r="F16" s="551" t="s">
        <v>1609</v>
      </c>
      <c r="G16" s="400"/>
      <c r="H16" s="13"/>
    </row>
    <row r="17" spans="1:8" ht="15" thickBot="1">
      <c r="A17" s="540"/>
      <c r="B17" s="540"/>
      <c r="C17" s="540"/>
      <c r="D17" s="540"/>
      <c r="E17" s="540"/>
      <c r="F17" s="540"/>
      <c r="G17" s="400"/>
      <c r="H17" s="13"/>
    </row>
    <row r="18" spans="1:8" ht="15" thickBot="1">
      <c r="A18" s="548" t="s">
        <v>1594</v>
      </c>
      <c r="B18" s="550" t="s">
        <v>1595</v>
      </c>
      <c r="C18" s="549" t="s">
        <v>32</v>
      </c>
      <c r="D18" s="549">
        <v>3</v>
      </c>
      <c r="E18" s="548" t="s">
        <v>33</v>
      </c>
      <c r="F18" s="548" t="s">
        <v>1610</v>
      </c>
      <c r="G18" s="400"/>
      <c r="H18" s="13"/>
    </row>
    <row r="19" spans="1:8" ht="15" thickBot="1">
      <c r="A19" s="551">
        <v>10048</v>
      </c>
      <c r="B19" s="552" t="s">
        <v>1611</v>
      </c>
      <c r="C19" s="552" t="s">
        <v>553</v>
      </c>
      <c r="D19" s="552"/>
      <c r="E19" s="551">
        <v>48</v>
      </c>
      <c r="F19" s="551" t="s">
        <v>1612</v>
      </c>
      <c r="G19" s="400"/>
      <c r="H19" s="13"/>
    </row>
    <row r="20" spans="1:8" ht="13.5" thickBot="1">
      <c r="A20" s="551">
        <v>10047</v>
      </c>
      <c r="B20" s="552" t="s">
        <v>1613</v>
      </c>
      <c r="C20" s="552" t="s">
        <v>553</v>
      </c>
      <c r="D20" s="552"/>
      <c r="E20" s="551">
        <v>80</v>
      </c>
      <c r="F20" s="551" t="s">
        <v>1614</v>
      </c>
      <c r="G20" s="13"/>
      <c r="H20" s="13"/>
    </row>
    <row r="21" spans="1:8">
      <c r="A21" s="551"/>
      <c r="B21" s="552" t="s">
        <v>1615</v>
      </c>
      <c r="C21" s="552"/>
      <c r="D21" s="552"/>
      <c r="E21" s="551"/>
      <c r="F21" s="551"/>
      <c r="G21" s="13"/>
      <c r="H21" s="13"/>
    </row>
    <row r="22" spans="1:8" ht="13.5" thickBot="1">
      <c r="A22" s="540"/>
      <c r="B22" s="540"/>
      <c r="C22" s="540"/>
      <c r="D22" s="540"/>
      <c r="E22" s="540"/>
      <c r="F22" s="540"/>
      <c r="G22" s="13"/>
      <c r="H22" s="13"/>
    </row>
    <row r="23" spans="1:8" ht="13.5" thickBot="1">
      <c r="A23" s="548" t="s">
        <v>1594</v>
      </c>
      <c r="B23" s="550" t="s">
        <v>1595</v>
      </c>
      <c r="C23" s="549" t="s">
        <v>32</v>
      </c>
      <c r="D23" s="549">
        <v>4</v>
      </c>
      <c r="E23" s="548" t="s">
        <v>33</v>
      </c>
      <c r="F23" s="548" t="s">
        <v>1616</v>
      </c>
      <c r="G23" s="13"/>
      <c r="H23" s="13"/>
    </row>
    <row r="24" spans="1:8" ht="13.5" thickBot="1">
      <c r="A24" s="551">
        <v>98379</v>
      </c>
      <c r="B24" s="552" t="s">
        <v>1617</v>
      </c>
      <c r="C24" s="552" t="s">
        <v>130</v>
      </c>
      <c r="D24" s="552"/>
      <c r="E24" s="551">
        <v>228</v>
      </c>
      <c r="F24" s="551" t="s">
        <v>1618</v>
      </c>
      <c r="G24" s="13"/>
      <c r="H24" s="13"/>
    </row>
    <row r="25" spans="1:8" ht="13.5" thickBot="1">
      <c r="A25" s="551"/>
      <c r="B25" s="552" t="s">
        <v>1619</v>
      </c>
      <c r="C25" s="552"/>
      <c r="D25" s="552"/>
      <c r="E25" s="551"/>
      <c r="F25" s="551"/>
      <c r="G25" s="13"/>
      <c r="H25" s="13"/>
    </row>
    <row r="26" spans="1:8">
      <c r="A26" s="551"/>
      <c r="B26" s="552" t="s">
        <v>1639</v>
      </c>
      <c r="C26" s="552"/>
      <c r="D26" s="552"/>
      <c r="E26" s="551"/>
      <c r="F26" s="551"/>
      <c r="G26" s="13"/>
      <c r="H26" s="13"/>
    </row>
    <row r="27" spans="1:8" ht="13.5" thickBot="1">
      <c r="A27" s="540"/>
      <c r="B27" s="540"/>
      <c r="C27" s="540"/>
      <c r="D27" s="540"/>
      <c r="E27" s="540"/>
      <c r="F27" s="540"/>
      <c r="G27" s="13"/>
      <c r="H27" s="13"/>
    </row>
    <row r="28" spans="1:8" ht="13.5" thickBot="1">
      <c r="A28" s="548" t="s">
        <v>1594</v>
      </c>
      <c r="B28" s="550" t="s">
        <v>1595</v>
      </c>
      <c r="C28" s="549" t="s">
        <v>32</v>
      </c>
      <c r="D28" s="549">
        <v>5</v>
      </c>
      <c r="E28" s="548" t="s">
        <v>33</v>
      </c>
      <c r="F28" s="548" t="s">
        <v>1620</v>
      </c>
      <c r="G28" s="13"/>
      <c r="H28" s="13"/>
    </row>
    <row r="29" spans="1:8" ht="13.5" thickBot="1">
      <c r="A29" s="551">
        <v>13055</v>
      </c>
      <c r="B29" s="552" t="s">
        <v>1621</v>
      </c>
      <c r="C29" s="552" t="s">
        <v>130</v>
      </c>
      <c r="D29" s="552"/>
      <c r="E29" s="551">
        <v>286</v>
      </c>
      <c r="F29" s="551" t="s">
        <v>1622</v>
      </c>
      <c r="G29" s="13"/>
      <c r="H29" s="13"/>
    </row>
    <row r="30" spans="1:8" ht="13.5" thickBot="1">
      <c r="A30" s="551">
        <v>13056</v>
      </c>
      <c r="B30" s="552" t="s">
        <v>1623</v>
      </c>
      <c r="C30" s="552" t="s">
        <v>130</v>
      </c>
      <c r="D30" s="552"/>
      <c r="E30" s="551">
        <v>536</v>
      </c>
      <c r="F30" s="551" t="s">
        <v>1624</v>
      </c>
      <c r="G30" s="13"/>
      <c r="H30" s="13"/>
    </row>
    <row r="31" spans="1:8">
      <c r="A31" s="551"/>
      <c r="B31" s="552" t="s">
        <v>1625</v>
      </c>
      <c r="C31" s="552"/>
      <c r="D31" s="552"/>
      <c r="E31" s="551"/>
      <c r="F31" s="551"/>
      <c r="G31" s="13"/>
      <c r="H31" s="13"/>
    </row>
    <row r="32" spans="1:8" ht="13.5" thickBot="1">
      <c r="A32" s="540"/>
      <c r="B32" s="540"/>
      <c r="C32" s="540"/>
      <c r="D32" s="540"/>
      <c r="E32" s="540"/>
      <c r="F32" s="540"/>
      <c r="G32" s="13"/>
      <c r="H32" s="13"/>
    </row>
    <row r="33" spans="1:8" ht="13.5" thickBot="1">
      <c r="A33" s="548" t="s">
        <v>1594</v>
      </c>
      <c r="B33" s="550" t="s">
        <v>1595</v>
      </c>
      <c r="C33" s="549" t="s">
        <v>32</v>
      </c>
      <c r="D33" s="549">
        <v>6</v>
      </c>
      <c r="E33" s="548" t="s">
        <v>33</v>
      </c>
      <c r="F33" s="548" t="s">
        <v>1626</v>
      </c>
      <c r="G33" s="13"/>
      <c r="H33" s="13"/>
    </row>
    <row r="34" spans="1:8" ht="13.5" thickBot="1">
      <c r="A34" s="551">
        <v>96225</v>
      </c>
      <c r="B34" s="552" t="s">
        <v>1627</v>
      </c>
      <c r="C34" s="552" t="s">
        <v>1415</v>
      </c>
      <c r="D34" s="552"/>
      <c r="E34" s="551">
        <v>382</v>
      </c>
      <c r="F34" s="551" t="s">
        <v>1628</v>
      </c>
      <c r="G34" s="13"/>
      <c r="H34" s="13"/>
    </row>
    <row r="35" spans="1:8" ht="13.5" thickBot="1">
      <c r="A35" s="551">
        <v>12003</v>
      </c>
      <c r="B35" s="552" t="s">
        <v>1629</v>
      </c>
      <c r="C35" s="552" t="s">
        <v>1415</v>
      </c>
      <c r="D35" s="552"/>
      <c r="E35" s="551">
        <v>489</v>
      </c>
      <c r="F35" s="551" t="s">
        <v>1630</v>
      </c>
      <c r="G35" s="13"/>
      <c r="H35" s="13"/>
    </row>
    <row r="36" spans="1:8">
      <c r="A36" s="551">
        <v>97262</v>
      </c>
      <c r="B36" s="552" t="s">
        <v>1631</v>
      </c>
      <c r="C36" s="552" t="s">
        <v>1415</v>
      </c>
      <c r="D36" s="552"/>
      <c r="E36" s="551">
        <v>771</v>
      </c>
      <c r="F36" s="551" t="s">
        <v>1632</v>
      </c>
      <c r="G36" s="13"/>
      <c r="H36" s="13"/>
    </row>
    <row r="37" spans="1:8" ht="13.5" thickBot="1">
      <c r="A37" s="540"/>
      <c r="B37" s="540"/>
      <c r="C37" s="540"/>
      <c r="D37" s="540"/>
      <c r="E37" s="540"/>
      <c r="F37" s="540"/>
      <c r="G37" s="13"/>
      <c r="H37" s="13"/>
    </row>
    <row r="38" spans="1:8" ht="13.5" thickBot="1">
      <c r="A38" s="548" t="s">
        <v>1594</v>
      </c>
      <c r="B38" s="550" t="s">
        <v>1595</v>
      </c>
      <c r="C38" s="549" t="s">
        <v>32</v>
      </c>
      <c r="D38" s="549">
        <v>7</v>
      </c>
      <c r="E38" s="548" t="s">
        <v>33</v>
      </c>
      <c r="F38" s="548" t="s">
        <v>1633</v>
      </c>
      <c r="G38" s="13"/>
      <c r="H38" s="13"/>
    </row>
    <row r="39" spans="1:8" ht="13.5" thickBot="1">
      <c r="A39" s="551"/>
      <c r="B39" s="552" t="s">
        <v>1634</v>
      </c>
      <c r="C39" s="552"/>
      <c r="D39" s="552"/>
      <c r="E39" s="551"/>
      <c r="F39" s="551"/>
      <c r="G39" s="13"/>
      <c r="H39" s="13"/>
    </row>
    <row r="40" spans="1:8" ht="13.5" thickBot="1">
      <c r="A40" s="551"/>
      <c r="B40" s="552" t="s">
        <v>1635</v>
      </c>
      <c r="C40" s="552"/>
      <c r="D40" s="552"/>
      <c r="E40" s="551"/>
      <c r="F40" s="551"/>
      <c r="G40" s="13"/>
      <c r="H40" s="13"/>
    </row>
    <row r="41" spans="1:8">
      <c r="A41" s="551"/>
      <c r="B41" s="552" t="s">
        <v>1636</v>
      </c>
      <c r="C41" s="552"/>
      <c r="D41" s="552"/>
      <c r="E41" s="551"/>
      <c r="F41" s="551"/>
      <c r="G41" s="13"/>
      <c r="H41" s="13"/>
    </row>
    <row r="42" spans="1:8" ht="13.5" thickBot="1">
      <c r="A42" s="540"/>
      <c r="B42" s="540"/>
      <c r="C42" s="540"/>
      <c r="D42" s="540"/>
      <c r="E42" s="540"/>
      <c r="F42" s="540"/>
      <c r="G42" s="13"/>
      <c r="H42" s="13"/>
    </row>
    <row r="43" spans="1:8" ht="13.5" thickBot="1">
      <c r="A43" s="548" t="s">
        <v>1594</v>
      </c>
      <c r="B43" s="550" t="s">
        <v>1595</v>
      </c>
      <c r="C43" s="549" t="s">
        <v>32</v>
      </c>
      <c r="D43" s="549">
        <v>8</v>
      </c>
      <c r="E43" s="548" t="s">
        <v>33</v>
      </c>
      <c r="F43" s="548" t="s">
        <v>1633</v>
      </c>
      <c r="G43" s="13"/>
      <c r="H43" s="13"/>
    </row>
    <row r="44" spans="1:8" ht="13.5" thickBot="1">
      <c r="A44" s="551">
        <v>26039</v>
      </c>
      <c r="B44" s="552" t="s">
        <v>1637</v>
      </c>
      <c r="C44" s="552" t="s">
        <v>1415</v>
      </c>
      <c r="D44" s="552"/>
      <c r="E44" s="551">
        <v>559</v>
      </c>
      <c r="F44" s="551" t="s">
        <v>1632</v>
      </c>
      <c r="G44" s="13"/>
      <c r="H44" s="13"/>
    </row>
    <row r="45" spans="1:8" ht="13.5" thickBot="1">
      <c r="A45" s="551"/>
      <c r="B45" s="552" t="s">
        <v>1638</v>
      </c>
      <c r="C45" s="552"/>
      <c r="D45" s="552"/>
      <c r="E45" s="551"/>
      <c r="F45" s="551"/>
      <c r="G45" s="13"/>
      <c r="H45" s="13"/>
    </row>
    <row r="46" spans="1:8">
      <c r="A46" s="551"/>
      <c r="B46" s="552" t="s">
        <v>1640</v>
      </c>
      <c r="C46" s="552"/>
      <c r="D46" s="552"/>
      <c r="E46" s="551"/>
      <c r="F46" s="551"/>
      <c r="G46" s="13"/>
      <c r="H46" s="13"/>
    </row>
    <row r="47" spans="1:8" ht="14.25">
      <c r="A47" s="429"/>
      <c r="B47" s="430"/>
      <c r="C47" s="429"/>
      <c r="D47" s="431"/>
      <c r="E47" s="531"/>
      <c r="F47" s="531"/>
      <c r="G47" s="13"/>
      <c r="H47" s="13"/>
    </row>
    <row r="48" spans="1:8" ht="13.5">
      <c r="A48" s="427"/>
      <c r="B48" s="427"/>
      <c r="C48" s="427"/>
      <c r="D48" s="428"/>
      <c r="E48" s="522"/>
      <c r="F48" s="522"/>
      <c r="G48" s="13"/>
      <c r="H48" s="13"/>
    </row>
    <row r="49" spans="1:8" ht="14.25">
      <c r="A49" s="429"/>
      <c r="B49" s="430"/>
      <c r="C49" s="429"/>
      <c r="D49" s="431"/>
      <c r="E49" s="531"/>
      <c r="F49" s="531"/>
      <c r="G49" s="13"/>
      <c r="H49" s="13"/>
    </row>
    <row r="50" spans="1:8" ht="14.25">
      <c r="A50" s="429"/>
      <c r="B50" s="430"/>
      <c r="C50" s="429"/>
      <c r="D50" s="431"/>
      <c r="E50" s="531"/>
      <c r="F50" s="531"/>
      <c r="G50" s="13"/>
      <c r="H50" s="13"/>
    </row>
    <row r="51" spans="1:8" ht="14.25">
      <c r="A51" s="429"/>
      <c r="B51" s="430"/>
      <c r="C51" s="429"/>
      <c r="D51" s="431"/>
      <c r="E51" s="531"/>
      <c r="F51" s="531"/>
      <c r="G51" s="13"/>
      <c r="H51" s="13"/>
    </row>
    <row r="52" spans="1:8" ht="14.25">
      <c r="A52" s="429"/>
      <c r="B52" s="430"/>
      <c r="C52" s="429"/>
      <c r="D52" s="431"/>
      <c r="E52" s="531"/>
      <c r="F52" s="531"/>
      <c r="G52" s="13"/>
      <c r="H52" s="13"/>
    </row>
    <row r="53" spans="1:8" ht="13.5">
      <c r="A53" s="427"/>
      <c r="B53" s="427"/>
      <c r="C53" s="427"/>
      <c r="D53" s="428"/>
      <c r="E53" s="522"/>
      <c r="F53" s="522"/>
      <c r="G53" s="13"/>
      <c r="H53" s="13"/>
    </row>
    <row r="54" spans="1:8" ht="14.25">
      <c r="A54" s="429"/>
      <c r="B54" s="430"/>
      <c r="C54" s="429"/>
      <c r="D54" s="431"/>
      <c r="E54" s="531"/>
      <c r="F54" s="531"/>
      <c r="G54" s="13"/>
      <c r="H54" s="13"/>
    </row>
    <row r="55" spans="1:8" ht="14.25">
      <c r="A55" s="429"/>
      <c r="B55" s="430"/>
      <c r="C55" s="429"/>
      <c r="D55" s="431"/>
      <c r="E55" s="531"/>
      <c r="F55" s="531"/>
      <c r="G55" s="13"/>
      <c r="H55" s="13"/>
    </row>
    <row r="56" spans="1:8" ht="14.25">
      <c r="A56" s="429"/>
      <c r="B56" s="430"/>
      <c r="C56" s="429"/>
      <c r="D56" s="431"/>
      <c r="E56" s="531"/>
      <c r="F56" s="531"/>
      <c r="G56" s="13"/>
      <c r="H56" s="13"/>
    </row>
    <row r="57" spans="1:8" ht="14.25">
      <c r="A57" s="429"/>
      <c r="B57" s="430"/>
      <c r="C57" s="429"/>
      <c r="D57" s="431"/>
      <c r="E57" s="531"/>
      <c r="F57" s="531"/>
      <c r="G57" s="13"/>
      <c r="H57" s="13"/>
    </row>
    <row r="58" spans="1:8" ht="13.5">
      <c r="A58" s="427"/>
      <c r="B58" s="427"/>
      <c r="C58" s="427"/>
      <c r="D58" s="428"/>
      <c r="E58" s="522"/>
      <c r="F58" s="522"/>
      <c r="G58" s="13"/>
      <c r="H58" s="13"/>
    </row>
    <row r="59" spans="1:8" ht="14.25">
      <c r="A59" s="429"/>
      <c r="B59" s="430"/>
      <c r="C59" s="429"/>
      <c r="D59" s="431"/>
      <c r="E59" s="531"/>
      <c r="F59" s="531"/>
      <c r="G59" s="13"/>
      <c r="H59" s="13"/>
    </row>
    <row r="60" spans="1:8" ht="14.25">
      <c r="A60" s="429"/>
      <c r="B60" s="430"/>
      <c r="C60" s="429"/>
      <c r="D60" s="431"/>
      <c r="E60" s="531"/>
      <c r="F60" s="531"/>
      <c r="G60" s="13"/>
      <c r="H60" s="13"/>
    </row>
    <row r="61" spans="1:8" ht="14.25">
      <c r="A61" s="429"/>
      <c r="B61" s="430"/>
      <c r="C61" s="429"/>
      <c r="D61" s="431"/>
      <c r="E61" s="531"/>
      <c r="F61" s="531"/>
      <c r="G61" s="13"/>
      <c r="H61" s="13"/>
    </row>
    <row r="62" spans="1:8" ht="14.25">
      <c r="A62" s="429"/>
      <c r="B62" s="430"/>
      <c r="C62" s="429"/>
      <c r="D62" s="431"/>
      <c r="E62" s="531"/>
      <c r="F62" s="531"/>
      <c r="G62" s="13"/>
      <c r="H62" s="13"/>
    </row>
    <row r="63" spans="1:8" ht="13.5">
      <c r="A63" s="427"/>
      <c r="B63" s="427"/>
      <c r="C63" s="427"/>
      <c r="D63" s="428"/>
      <c r="E63" s="522"/>
      <c r="F63" s="522"/>
      <c r="G63" s="13"/>
      <c r="H63" s="13"/>
    </row>
    <row r="64" spans="1:8" ht="14.25">
      <c r="A64" s="429"/>
      <c r="B64" s="430"/>
      <c r="C64" s="429"/>
      <c r="D64" s="431"/>
      <c r="E64" s="531"/>
      <c r="F64" s="531"/>
      <c r="G64" s="13"/>
      <c r="H64" s="13"/>
    </row>
    <row r="65" spans="1:8" ht="14.25">
      <c r="A65" s="429"/>
      <c r="B65" s="430"/>
      <c r="C65" s="429"/>
      <c r="D65" s="431"/>
      <c r="E65" s="531"/>
      <c r="F65" s="531"/>
      <c r="G65" s="13"/>
      <c r="H65" s="13"/>
    </row>
    <row r="66" spans="1:8" ht="14.25">
      <c r="A66" s="429"/>
      <c r="B66" s="430"/>
      <c r="C66" s="429"/>
      <c r="D66" s="431"/>
      <c r="E66" s="531"/>
      <c r="F66" s="531"/>
      <c r="G66" s="13"/>
      <c r="H66" s="13"/>
    </row>
    <row r="67" spans="1:8" ht="14.25">
      <c r="A67" s="429"/>
      <c r="B67" s="430"/>
      <c r="C67" s="429"/>
      <c r="D67" s="431"/>
      <c r="E67" s="531"/>
      <c r="F67" s="531"/>
      <c r="G67" s="13"/>
      <c r="H67" s="13"/>
    </row>
    <row r="68" spans="1:8" ht="13.5">
      <c r="A68" s="427"/>
      <c r="B68" s="427"/>
      <c r="C68" s="427"/>
      <c r="D68" s="428"/>
      <c r="E68" s="522"/>
      <c r="F68" s="522"/>
      <c r="G68" s="13"/>
      <c r="H68" s="13"/>
    </row>
    <row r="69" spans="1:8" ht="14.25">
      <c r="A69" s="429"/>
      <c r="B69" s="430"/>
      <c r="C69" s="429"/>
      <c r="D69" s="431"/>
      <c r="E69" s="531"/>
      <c r="F69" s="531"/>
      <c r="G69" s="13"/>
      <c r="H69" s="13"/>
    </row>
    <row r="70" spans="1:8" ht="14.25">
      <c r="A70" s="429"/>
      <c r="B70" s="430"/>
      <c r="C70" s="429"/>
      <c r="D70" s="431"/>
      <c r="E70" s="531"/>
      <c r="F70" s="531"/>
      <c r="G70" s="13"/>
      <c r="H70" s="13"/>
    </row>
    <row r="71" spans="1:8" ht="14.25">
      <c r="A71" s="429"/>
      <c r="B71" s="430"/>
      <c r="C71" s="429"/>
      <c r="D71" s="431"/>
      <c r="E71" s="531"/>
      <c r="F71" s="531"/>
      <c r="G71" s="13"/>
      <c r="H71" s="13"/>
    </row>
    <row r="72" spans="1:8" ht="14.25">
      <c r="A72" s="429"/>
      <c r="B72" s="430"/>
      <c r="C72" s="429"/>
      <c r="D72" s="431"/>
      <c r="E72" s="531"/>
      <c r="F72" s="531"/>
      <c r="G72" s="13"/>
      <c r="H72" s="13"/>
    </row>
    <row r="73" spans="1:8" ht="13.5">
      <c r="A73" s="427"/>
      <c r="B73" s="427"/>
      <c r="C73" s="427"/>
      <c r="D73" s="428"/>
      <c r="E73" s="522"/>
      <c r="F73" s="522"/>
      <c r="G73" s="13"/>
      <c r="H73" s="13"/>
    </row>
    <row r="74" spans="1:8" ht="14.25">
      <c r="A74" s="429"/>
      <c r="B74" s="430"/>
      <c r="C74" s="429"/>
      <c r="D74" s="431"/>
      <c r="E74" s="531"/>
      <c r="F74" s="531"/>
      <c r="G74" s="13"/>
      <c r="H74" s="13"/>
    </row>
    <row r="75" spans="1:8" ht="14.25">
      <c r="A75" s="429"/>
      <c r="B75" s="430"/>
      <c r="C75" s="429"/>
      <c r="D75" s="431"/>
      <c r="E75" s="531"/>
      <c r="F75" s="531"/>
      <c r="G75" s="13"/>
      <c r="H75" s="13"/>
    </row>
    <row r="76" spans="1:8" ht="14.25">
      <c r="A76" s="429"/>
      <c r="B76" s="430"/>
      <c r="C76" s="429"/>
      <c r="D76" s="431"/>
      <c r="E76" s="531"/>
      <c r="F76" s="531"/>
      <c r="G76" s="13"/>
      <c r="H76" s="13"/>
    </row>
    <row r="77" spans="1:8" ht="14.25">
      <c r="A77" s="429"/>
      <c r="B77" s="430"/>
      <c r="C77" s="429"/>
      <c r="D77" s="431"/>
      <c r="E77" s="531"/>
      <c r="F77" s="531"/>
      <c r="G77" s="13"/>
      <c r="H77" s="13"/>
    </row>
    <row r="78" spans="1:8" ht="13.5">
      <c r="A78" s="427"/>
      <c r="B78" s="427"/>
      <c r="C78" s="427"/>
      <c r="D78" s="428"/>
      <c r="E78" s="522"/>
      <c r="F78" s="522"/>
      <c r="G78" s="13"/>
      <c r="H78" s="13"/>
    </row>
    <row r="79" spans="1:8" ht="14.25">
      <c r="A79" s="429"/>
      <c r="B79" s="430"/>
      <c r="C79" s="429"/>
      <c r="D79" s="431"/>
      <c r="E79" s="531"/>
      <c r="F79" s="531"/>
      <c r="G79" s="13"/>
      <c r="H79" s="13"/>
    </row>
    <row r="80" spans="1:8" ht="14.25">
      <c r="A80" s="429"/>
      <c r="B80" s="430"/>
      <c r="C80" s="429"/>
      <c r="D80" s="431"/>
      <c r="E80" s="531"/>
      <c r="F80" s="531"/>
      <c r="G80" s="13"/>
      <c r="H80" s="13"/>
    </row>
    <row r="81" spans="1:8" ht="14.25">
      <c r="A81" s="429"/>
      <c r="B81" s="430"/>
      <c r="C81" s="429"/>
      <c r="D81" s="431"/>
      <c r="E81" s="531"/>
      <c r="F81" s="531"/>
      <c r="G81" s="13"/>
      <c r="H81" s="13"/>
    </row>
    <row r="82" spans="1:8" ht="14.25">
      <c r="A82" s="429"/>
      <c r="B82" s="430"/>
      <c r="C82" s="429"/>
      <c r="D82" s="431"/>
      <c r="E82" s="531"/>
      <c r="F82" s="531"/>
      <c r="G82" s="13"/>
      <c r="H82" s="13"/>
    </row>
    <row r="83" spans="1:8" ht="13.5">
      <c r="A83" s="427"/>
      <c r="B83" s="427"/>
      <c r="C83" s="427"/>
      <c r="D83" s="428"/>
      <c r="E83" s="522"/>
      <c r="F83" s="522"/>
      <c r="G83" s="13"/>
      <c r="H83" s="13"/>
    </row>
    <row r="84" spans="1:8" ht="14.25">
      <c r="A84" s="429"/>
      <c r="B84" s="430"/>
      <c r="C84" s="429"/>
      <c r="D84" s="431"/>
      <c r="E84" s="531"/>
      <c r="F84" s="531"/>
      <c r="G84" s="13"/>
      <c r="H84" s="13"/>
    </row>
    <row r="85" spans="1:8" ht="14.25">
      <c r="A85" s="429"/>
      <c r="B85" s="430"/>
      <c r="C85" s="429"/>
      <c r="D85" s="431"/>
      <c r="E85" s="531"/>
      <c r="F85" s="531"/>
      <c r="G85" s="13"/>
      <c r="H85" s="13"/>
    </row>
    <row r="86" spans="1:8" ht="14.25">
      <c r="A86" s="429"/>
      <c r="B86" s="430"/>
      <c r="C86" s="429"/>
      <c r="D86" s="431"/>
      <c r="E86" s="531"/>
      <c r="F86" s="531"/>
      <c r="G86" s="13"/>
      <c r="H86" s="13"/>
    </row>
    <row r="87" spans="1:8" ht="14.25">
      <c r="A87" s="429"/>
      <c r="B87" s="430"/>
      <c r="C87" s="429"/>
      <c r="D87" s="431"/>
      <c r="E87" s="531"/>
      <c r="F87" s="531"/>
      <c r="G87" s="13"/>
      <c r="H87" s="13"/>
    </row>
    <row r="88" spans="1:8" ht="13.5">
      <c r="A88" s="427"/>
      <c r="B88" s="427"/>
      <c r="C88" s="427"/>
      <c r="D88" s="428"/>
      <c r="E88" s="522"/>
      <c r="F88" s="522"/>
      <c r="G88" s="13"/>
      <c r="H88" s="13"/>
    </row>
    <row r="89" spans="1:8" ht="14.25">
      <c r="A89" s="429"/>
      <c r="B89" s="430"/>
      <c r="C89" s="429"/>
      <c r="D89" s="431"/>
      <c r="E89" s="531"/>
      <c r="F89" s="531"/>
      <c r="G89" s="13"/>
      <c r="H89" s="13"/>
    </row>
    <row r="90" spans="1:8" ht="14.25">
      <c r="A90" s="429"/>
      <c r="B90" s="430"/>
      <c r="C90" s="429"/>
      <c r="D90" s="431"/>
      <c r="E90" s="531"/>
      <c r="F90" s="531"/>
      <c r="G90" s="13"/>
      <c r="H90" s="13"/>
    </row>
    <row r="91" spans="1:8" ht="14.25">
      <c r="A91" s="429"/>
      <c r="B91" s="430"/>
      <c r="C91" s="429"/>
      <c r="D91" s="431"/>
      <c r="E91" s="531"/>
      <c r="F91" s="531"/>
      <c r="G91" s="13"/>
      <c r="H91" s="13"/>
    </row>
    <row r="92" spans="1:8" ht="14.25">
      <c r="A92" s="429"/>
      <c r="B92" s="430"/>
      <c r="C92" s="429"/>
      <c r="D92" s="431"/>
      <c r="E92" s="531"/>
      <c r="F92" s="531"/>
      <c r="G92" s="13"/>
      <c r="H92" s="13"/>
    </row>
    <row r="93" spans="1:8" ht="13.5">
      <c r="A93" s="427"/>
      <c r="B93" s="427"/>
      <c r="C93" s="427"/>
      <c r="D93" s="428"/>
      <c r="E93" s="522"/>
      <c r="F93" s="522"/>
      <c r="G93" s="13"/>
      <c r="H93" s="13"/>
    </row>
    <row r="94" spans="1:8" ht="14.25">
      <c r="A94" s="429"/>
      <c r="B94" s="430"/>
      <c r="C94" s="429"/>
      <c r="D94" s="431"/>
      <c r="E94" s="531"/>
      <c r="F94" s="531"/>
      <c r="G94" s="13"/>
      <c r="H94" s="13"/>
    </row>
    <row r="95" spans="1:8" ht="14.25">
      <c r="A95" s="429"/>
      <c r="B95" s="430"/>
      <c r="C95" s="429"/>
      <c r="D95" s="431"/>
      <c r="E95" s="531"/>
      <c r="F95" s="531"/>
      <c r="G95" s="13"/>
      <c r="H95" s="13"/>
    </row>
    <row r="96" spans="1:8" ht="14.25">
      <c r="A96" s="429"/>
      <c r="B96" s="430"/>
      <c r="C96" s="429"/>
      <c r="D96" s="431"/>
      <c r="E96" s="531"/>
      <c r="F96" s="531"/>
      <c r="G96" s="13"/>
      <c r="H96" s="13"/>
    </row>
    <row r="97" spans="1:8" ht="14.25">
      <c r="A97" s="429"/>
      <c r="B97" s="430"/>
      <c r="C97" s="429"/>
      <c r="D97" s="431"/>
      <c r="E97" s="531"/>
      <c r="F97" s="531"/>
      <c r="G97" s="13"/>
      <c r="H97" s="13"/>
    </row>
    <row r="98" spans="1:8" ht="13.5">
      <c r="A98" s="427"/>
      <c r="B98" s="427"/>
      <c r="C98" s="427"/>
      <c r="D98" s="428"/>
      <c r="E98" s="522"/>
      <c r="F98" s="522"/>
      <c r="G98" s="13"/>
      <c r="H98" s="13"/>
    </row>
    <row r="99" spans="1:8" ht="14.25">
      <c r="A99" s="429"/>
      <c r="B99" s="430"/>
      <c r="C99" s="429"/>
      <c r="D99" s="431"/>
      <c r="E99" s="531"/>
      <c r="F99" s="531"/>
      <c r="G99" s="13"/>
      <c r="H99" s="13"/>
    </row>
    <row r="100" spans="1:8" ht="14.25">
      <c r="A100" s="429"/>
      <c r="B100" s="430"/>
      <c r="C100" s="429"/>
      <c r="D100" s="431"/>
      <c r="E100" s="531"/>
      <c r="F100" s="531"/>
      <c r="G100" s="13"/>
      <c r="H100" s="13"/>
    </row>
    <row r="101" spans="1:8" ht="14.25">
      <c r="A101" s="429"/>
      <c r="B101" s="430"/>
      <c r="C101" s="429"/>
      <c r="D101" s="431"/>
      <c r="E101" s="531"/>
      <c r="F101" s="531"/>
      <c r="G101" s="13"/>
      <c r="H101" s="13"/>
    </row>
    <row r="102" spans="1:8" ht="14.25">
      <c r="A102" s="429"/>
      <c r="B102" s="430"/>
      <c r="C102" s="429"/>
      <c r="D102" s="431"/>
      <c r="E102" s="531"/>
      <c r="F102" s="531"/>
      <c r="G102" s="13"/>
      <c r="H102" s="13"/>
    </row>
    <row r="103" spans="1:8" ht="13.5">
      <c r="A103" s="427"/>
      <c r="B103" s="427"/>
      <c r="C103" s="427"/>
      <c r="D103" s="428"/>
      <c r="E103" s="522"/>
      <c r="F103" s="522"/>
      <c r="G103" s="13"/>
      <c r="H103" s="13"/>
    </row>
    <row r="104" spans="1:8" ht="14.25">
      <c r="A104" s="429"/>
      <c r="B104" s="430"/>
      <c r="C104" s="429"/>
      <c r="D104" s="431"/>
      <c r="E104" s="531"/>
      <c r="F104" s="531"/>
      <c r="G104" s="13"/>
      <c r="H104" s="13"/>
    </row>
    <row r="105" spans="1:8" ht="14.25">
      <c r="A105" s="429"/>
      <c r="B105" s="430"/>
      <c r="C105" s="429"/>
      <c r="D105" s="431"/>
      <c r="E105" s="531"/>
      <c r="F105" s="531"/>
      <c r="G105" s="13"/>
      <c r="H105" s="13"/>
    </row>
    <row r="106" spans="1:8" ht="14.25">
      <c r="A106" s="429"/>
      <c r="B106" s="430"/>
      <c r="C106" s="429"/>
      <c r="D106" s="431"/>
      <c r="E106" s="531"/>
      <c r="F106" s="531"/>
      <c r="G106" s="13"/>
      <c r="H106" s="13"/>
    </row>
    <row r="107" spans="1:8" ht="14.25">
      <c r="A107" s="429"/>
      <c r="B107" s="430"/>
      <c r="C107" s="429"/>
      <c r="D107" s="431"/>
      <c r="E107" s="531"/>
      <c r="F107" s="531"/>
      <c r="G107" s="13"/>
      <c r="H107" s="13"/>
    </row>
    <row r="108" spans="1:8" ht="13.5">
      <c r="A108" s="427"/>
      <c r="B108" s="427"/>
      <c r="C108" s="427"/>
      <c r="D108" s="428"/>
      <c r="E108" s="522"/>
      <c r="F108" s="522"/>
      <c r="G108" s="13"/>
      <c r="H108" s="13"/>
    </row>
    <row r="109" spans="1:8" ht="14.25">
      <c r="A109" s="429"/>
      <c r="B109" s="430"/>
      <c r="C109" s="429"/>
      <c r="D109" s="431"/>
      <c r="E109" s="531"/>
      <c r="F109" s="531"/>
      <c r="G109" s="13"/>
      <c r="H109" s="13"/>
    </row>
    <row r="110" spans="1:8" ht="14.25">
      <c r="A110" s="429"/>
      <c r="B110" s="430"/>
      <c r="C110" s="429"/>
      <c r="D110" s="431"/>
      <c r="E110" s="531"/>
      <c r="F110" s="531"/>
      <c r="G110" s="13"/>
      <c r="H110" s="13"/>
    </row>
    <row r="111" spans="1:8" ht="14.25">
      <c r="A111" s="429"/>
      <c r="B111" s="430"/>
      <c r="C111" s="429"/>
      <c r="D111" s="431"/>
      <c r="E111" s="531"/>
      <c r="F111" s="531"/>
      <c r="G111" s="13"/>
      <c r="H111" s="13"/>
    </row>
    <row r="112" spans="1:8" ht="14.25">
      <c r="A112" s="429"/>
      <c r="B112" s="430"/>
      <c r="C112" s="429"/>
      <c r="D112" s="431"/>
      <c r="E112" s="531"/>
      <c r="F112" s="531"/>
      <c r="G112" s="13"/>
      <c r="H112" s="13"/>
    </row>
    <row r="113" spans="1:8" ht="13.5">
      <c r="A113" s="427"/>
      <c r="B113" s="427"/>
      <c r="C113" s="427"/>
      <c r="D113" s="428"/>
      <c r="E113" s="522"/>
      <c r="F113" s="522"/>
      <c r="G113" s="13"/>
      <c r="H113" s="13"/>
    </row>
    <row r="114" spans="1:8" ht="14.25">
      <c r="A114" s="429"/>
      <c r="B114" s="430"/>
      <c r="C114" s="429"/>
      <c r="D114" s="431"/>
      <c r="E114" s="531"/>
      <c r="F114" s="531"/>
      <c r="G114" s="13"/>
      <c r="H114" s="13"/>
    </row>
    <row r="115" spans="1:8" ht="14.25">
      <c r="A115" s="429"/>
      <c r="B115" s="430"/>
      <c r="C115" s="429"/>
      <c r="D115" s="431"/>
      <c r="E115" s="531"/>
      <c r="F115" s="531"/>
      <c r="G115" s="13"/>
      <c r="H115" s="13"/>
    </row>
    <row r="116" spans="1:8" ht="14.25">
      <c r="A116" s="429"/>
      <c r="B116" s="430"/>
      <c r="C116" s="429"/>
      <c r="D116" s="431"/>
      <c r="E116" s="531"/>
      <c r="F116" s="531"/>
      <c r="G116" s="13"/>
      <c r="H116" s="13"/>
    </row>
    <row r="117" spans="1:8" ht="14.25">
      <c r="A117" s="429"/>
      <c r="B117" s="430"/>
      <c r="C117" s="429"/>
      <c r="D117" s="431"/>
      <c r="E117" s="531"/>
      <c r="F117" s="531"/>
      <c r="G117" s="13"/>
      <c r="H117" s="13"/>
    </row>
    <row r="118" spans="1:8" ht="13.5">
      <c r="A118" s="427"/>
      <c r="B118" s="427"/>
      <c r="C118" s="427"/>
      <c r="D118" s="428"/>
      <c r="E118" s="522"/>
      <c r="F118" s="522"/>
      <c r="G118" s="13"/>
      <c r="H118" s="13"/>
    </row>
    <row r="119" spans="1:8" ht="14.25">
      <c r="A119" s="429"/>
      <c r="B119" s="430"/>
      <c r="C119" s="429"/>
      <c r="D119" s="431"/>
      <c r="E119" s="531"/>
      <c r="F119" s="531"/>
      <c r="G119" s="13"/>
      <c r="H119" s="13"/>
    </row>
    <row r="120" spans="1:8" ht="14.25">
      <c r="A120" s="429"/>
      <c r="B120" s="430"/>
      <c r="C120" s="429"/>
      <c r="D120" s="431"/>
      <c r="E120" s="531"/>
      <c r="F120" s="531"/>
      <c r="G120" s="13"/>
      <c r="H120" s="13"/>
    </row>
    <row r="121" spans="1:8" ht="14.25">
      <c r="A121" s="429"/>
      <c r="B121" s="430"/>
      <c r="C121" s="429"/>
      <c r="D121" s="431"/>
      <c r="E121" s="531"/>
      <c r="F121" s="531"/>
      <c r="G121" s="13"/>
      <c r="H121" s="13"/>
    </row>
    <row r="122" spans="1:8" ht="14.25">
      <c r="A122" s="429"/>
      <c r="B122" s="430"/>
      <c r="C122" s="429"/>
      <c r="D122" s="431"/>
      <c r="E122" s="531"/>
      <c r="F122" s="531"/>
      <c r="G122" s="13"/>
      <c r="H122" s="13"/>
    </row>
    <row r="123" spans="1:8" ht="13.5">
      <c r="A123" s="427"/>
      <c r="B123" s="427"/>
      <c r="C123" s="427"/>
      <c r="D123" s="428"/>
      <c r="E123" s="522"/>
      <c r="F123" s="522"/>
      <c r="G123" s="13"/>
      <c r="H123" s="13"/>
    </row>
    <row r="124" spans="1:8" ht="14.25">
      <c r="A124" s="429"/>
      <c r="B124" s="430"/>
      <c r="C124" s="429"/>
      <c r="D124" s="431"/>
      <c r="E124" s="531"/>
      <c r="F124" s="531"/>
      <c r="G124" s="13"/>
      <c r="H124" s="13"/>
    </row>
    <row r="125" spans="1:8" ht="14.25">
      <c r="A125" s="429"/>
      <c r="B125" s="430"/>
      <c r="C125" s="429"/>
      <c r="D125" s="431"/>
      <c r="E125" s="531"/>
      <c r="F125" s="531"/>
      <c r="G125" s="13"/>
      <c r="H125" s="13"/>
    </row>
    <row r="126" spans="1:8" ht="14.25">
      <c r="A126" s="429"/>
      <c r="B126" s="430"/>
      <c r="C126" s="429"/>
      <c r="D126" s="431"/>
      <c r="E126" s="531"/>
      <c r="F126" s="531"/>
      <c r="G126" s="13"/>
      <c r="H126" s="13"/>
    </row>
    <row r="127" spans="1:8" ht="14.25">
      <c r="A127" s="429"/>
      <c r="B127" s="430"/>
      <c r="C127" s="429"/>
      <c r="D127" s="431"/>
      <c r="E127" s="531"/>
      <c r="F127" s="531"/>
      <c r="G127" s="13"/>
      <c r="H127" s="13"/>
    </row>
    <row r="128" spans="1:8" ht="13.5">
      <c r="A128" s="427"/>
      <c r="B128" s="427"/>
      <c r="C128" s="427"/>
      <c r="D128" s="428"/>
      <c r="E128" s="522"/>
      <c r="F128" s="522"/>
      <c r="G128" s="13"/>
      <c r="H128" s="13"/>
    </row>
    <row r="129" spans="1:8" ht="14.25">
      <c r="A129" s="429"/>
      <c r="B129" s="430"/>
      <c r="C129" s="429"/>
      <c r="D129" s="431"/>
      <c r="E129" s="531"/>
      <c r="F129" s="531"/>
      <c r="G129" s="13"/>
      <c r="H129" s="13"/>
    </row>
    <row r="130" spans="1:8" ht="14.25">
      <c r="A130" s="429"/>
      <c r="B130" s="430"/>
      <c r="C130" s="429"/>
      <c r="D130" s="431"/>
      <c r="E130" s="531"/>
      <c r="F130" s="531"/>
      <c r="G130" s="13"/>
      <c r="H130" s="13"/>
    </row>
    <row r="131" spans="1:8" ht="14.25">
      <c r="A131" s="429"/>
      <c r="B131" s="430"/>
      <c r="C131" s="429"/>
      <c r="D131" s="431"/>
      <c r="E131" s="531"/>
      <c r="F131" s="531"/>
      <c r="G131" s="13"/>
      <c r="H131" s="13"/>
    </row>
    <row r="132" spans="1:8" ht="14.25">
      <c r="A132" s="429"/>
      <c r="B132" s="430"/>
      <c r="C132" s="429"/>
      <c r="D132" s="431"/>
      <c r="E132" s="531"/>
      <c r="F132" s="531"/>
      <c r="G132" s="13"/>
      <c r="H132" s="13"/>
    </row>
    <row r="133" spans="1:8" ht="13.5">
      <c r="A133" s="427"/>
      <c r="B133" s="427"/>
      <c r="C133" s="427"/>
      <c r="D133" s="428"/>
      <c r="E133" s="522"/>
      <c r="F133" s="522"/>
      <c r="G133" s="13"/>
      <c r="H133" s="13"/>
    </row>
    <row r="134" spans="1:8" ht="14.25">
      <c r="A134" s="429"/>
      <c r="B134" s="430"/>
      <c r="C134" s="429"/>
      <c r="D134" s="431"/>
      <c r="E134" s="531"/>
      <c r="F134" s="531"/>
      <c r="G134" s="13"/>
      <c r="H134" s="13"/>
    </row>
    <row r="135" spans="1:8" ht="14.25">
      <c r="A135" s="429"/>
      <c r="B135" s="430"/>
      <c r="C135" s="429"/>
      <c r="D135" s="431"/>
      <c r="E135" s="531"/>
      <c r="F135" s="531"/>
      <c r="G135" s="13"/>
      <c r="H135" s="13"/>
    </row>
    <row r="136" spans="1:8" ht="14.25">
      <c r="A136" s="429"/>
      <c r="B136" s="430"/>
      <c r="C136" s="429"/>
      <c r="D136" s="431"/>
      <c r="E136" s="531"/>
      <c r="F136" s="531"/>
      <c r="G136" s="13"/>
      <c r="H136" s="13"/>
    </row>
    <row r="137" spans="1:8" ht="14.25">
      <c r="A137" s="429"/>
      <c r="B137" s="430"/>
      <c r="C137" s="429"/>
      <c r="D137" s="431"/>
      <c r="E137" s="531"/>
      <c r="F137" s="531"/>
      <c r="G137" s="13"/>
      <c r="H137" s="13"/>
    </row>
    <row r="138" spans="1:8" ht="13.5">
      <c r="A138" s="427"/>
      <c r="B138" s="427"/>
      <c r="C138" s="427"/>
      <c r="D138" s="428"/>
      <c r="E138" s="522"/>
      <c r="F138" s="522"/>
      <c r="G138" s="13"/>
      <c r="H138" s="13"/>
    </row>
    <row r="139" spans="1:8" ht="14.25">
      <c r="A139" s="429"/>
      <c r="B139" s="430"/>
      <c r="C139" s="429"/>
      <c r="D139" s="431"/>
      <c r="E139" s="531"/>
      <c r="F139" s="531"/>
      <c r="G139" s="13"/>
      <c r="H139" s="13"/>
    </row>
    <row r="140" spans="1:8" ht="14.25">
      <c r="A140" s="429"/>
      <c r="B140" s="430"/>
      <c r="C140" s="429"/>
      <c r="D140" s="431"/>
      <c r="E140" s="531"/>
      <c r="F140" s="531"/>
      <c r="G140" s="13"/>
      <c r="H140" s="13"/>
    </row>
    <row r="141" spans="1:8" ht="14.25">
      <c r="A141" s="429"/>
      <c r="B141" s="430"/>
      <c r="C141" s="429"/>
      <c r="D141" s="431"/>
      <c r="E141" s="531"/>
      <c r="F141" s="531"/>
      <c r="G141" s="13"/>
      <c r="H141" s="13"/>
    </row>
    <row r="142" spans="1:8" ht="14.25">
      <c r="A142" s="429"/>
      <c r="B142" s="430"/>
      <c r="C142" s="429"/>
      <c r="D142" s="431"/>
      <c r="E142" s="531"/>
      <c r="F142" s="531"/>
      <c r="G142" s="13"/>
      <c r="H142" s="13"/>
    </row>
    <row r="143" spans="1:8" ht="13.5">
      <c r="A143" s="427"/>
      <c r="B143" s="427"/>
      <c r="C143" s="427"/>
      <c r="D143" s="428"/>
      <c r="E143" s="522"/>
      <c r="F143" s="522"/>
      <c r="G143" s="13"/>
      <c r="H143" s="13"/>
    </row>
    <row r="144" spans="1:8" ht="14.25">
      <c r="A144" s="429"/>
      <c r="B144" s="430"/>
      <c r="C144" s="429"/>
      <c r="D144" s="431"/>
      <c r="E144" s="531"/>
      <c r="F144" s="531"/>
      <c r="G144" s="13"/>
      <c r="H144" s="13"/>
    </row>
    <row r="145" spans="1:8" ht="14.25">
      <c r="A145" s="429"/>
      <c r="B145" s="430"/>
      <c r="C145" s="429"/>
      <c r="D145" s="431"/>
      <c r="E145" s="531"/>
      <c r="F145" s="531"/>
      <c r="G145" s="13"/>
      <c r="H145" s="13"/>
    </row>
    <row r="146" spans="1:8" ht="14.25">
      <c r="A146" s="429"/>
      <c r="B146" s="430"/>
      <c r="C146" s="429"/>
      <c r="D146" s="431"/>
      <c r="E146" s="531"/>
      <c r="F146" s="531"/>
      <c r="G146" s="13"/>
      <c r="H146" s="13"/>
    </row>
    <row r="147" spans="1:8" ht="14.25">
      <c r="A147" s="429"/>
      <c r="B147" s="430"/>
      <c r="C147" s="429"/>
      <c r="D147" s="431"/>
      <c r="E147" s="531"/>
      <c r="F147" s="531"/>
      <c r="G147" s="13"/>
      <c r="H147" s="13"/>
    </row>
    <row r="148" spans="1:8" ht="13.5">
      <c r="A148" s="427"/>
      <c r="B148" s="427"/>
      <c r="C148" s="427"/>
      <c r="D148" s="428"/>
      <c r="E148" s="522"/>
      <c r="F148" s="522"/>
      <c r="G148" s="13"/>
      <c r="H148" s="13"/>
    </row>
    <row r="149" spans="1:8" ht="14.25">
      <c r="A149" s="429"/>
      <c r="B149" s="430"/>
      <c r="C149" s="429"/>
      <c r="D149" s="431"/>
      <c r="E149" s="531"/>
      <c r="F149" s="531"/>
      <c r="G149" s="13"/>
      <c r="H149" s="13"/>
    </row>
    <row r="150" spans="1:8" ht="14.25">
      <c r="A150" s="429"/>
      <c r="B150" s="430"/>
      <c r="C150" s="429"/>
      <c r="D150" s="431"/>
      <c r="E150" s="531"/>
      <c r="F150" s="531"/>
      <c r="G150" s="13"/>
      <c r="H150" s="13"/>
    </row>
    <row r="151" spans="1:8" ht="14.25">
      <c r="A151" s="429"/>
      <c r="B151" s="430"/>
      <c r="C151" s="429"/>
      <c r="D151" s="431"/>
      <c r="E151" s="531"/>
      <c r="F151" s="531"/>
      <c r="G151" s="13"/>
      <c r="H151" s="13"/>
    </row>
    <row r="152" spans="1:8" ht="14.25">
      <c r="A152" s="429"/>
      <c r="B152" s="430"/>
      <c r="C152" s="429"/>
      <c r="D152" s="431"/>
      <c r="E152" s="531"/>
      <c r="F152" s="531"/>
      <c r="G152" s="13"/>
      <c r="H152" s="13"/>
    </row>
    <row r="153" spans="1:8" ht="13.5">
      <c r="A153" s="427"/>
      <c r="B153" s="427"/>
      <c r="C153" s="427"/>
      <c r="D153" s="428"/>
      <c r="E153" s="522"/>
      <c r="F153" s="522"/>
      <c r="G153" s="13"/>
      <c r="H153" s="13"/>
    </row>
    <row r="154" spans="1:8" ht="14.25">
      <c r="A154" s="429"/>
      <c r="B154" s="430"/>
      <c r="C154" s="429"/>
      <c r="D154" s="431"/>
      <c r="E154" s="531"/>
      <c r="F154" s="531"/>
      <c r="G154" s="13"/>
      <c r="H154" s="13"/>
    </row>
    <row r="155" spans="1:8" ht="14.25">
      <c r="A155" s="429"/>
      <c r="B155" s="430"/>
      <c r="C155" s="429"/>
      <c r="D155" s="431"/>
      <c r="E155" s="531"/>
      <c r="F155" s="531"/>
      <c r="G155" s="13"/>
      <c r="H155" s="13"/>
    </row>
    <row r="156" spans="1:8" ht="14.25">
      <c r="A156" s="429"/>
      <c r="B156" s="430"/>
      <c r="C156" s="429"/>
      <c r="D156" s="431"/>
      <c r="E156" s="531"/>
      <c r="F156" s="531"/>
      <c r="G156" s="13"/>
      <c r="H156" s="13"/>
    </row>
    <row r="157" spans="1:8" ht="14.25">
      <c r="A157" s="429"/>
      <c r="B157" s="430"/>
      <c r="C157" s="429"/>
      <c r="D157" s="431"/>
      <c r="E157" s="531"/>
      <c r="F157" s="531"/>
      <c r="G157" s="13"/>
      <c r="H157" s="13"/>
    </row>
    <row r="158" spans="1:8" ht="13.5">
      <c r="A158" s="427"/>
      <c r="B158" s="427"/>
      <c r="C158" s="427"/>
      <c r="D158" s="428"/>
      <c r="E158" s="522"/>
      <c r="F158" s="522"/>
      <c r="G158" s="13"/>
      <c r="H158" s="13"/>
    </row>
    <row r="159" spans="1:8" ht="14.25">
      <c r="A159" s="429"/>
      <c r="B159" s="430"/>
      <c r="C159" s="429"/>
      <c r="D159" s="431"/>
      <c r="E159" s="531"/>
      <c r="F159" s="531"/>
      <c r="G159" s="13"/>
      <c r="H159" s="13"/>
    </row>
    <row r="160" spans="1:8" ht="14.25">
      <c r="A160" s="429"/>
      <c r="B160" s="430"/>
      <c r="C160" s="429"/>
      <c r="D160" s="431"/>
      <c r="E160" s="531"/>
      <c r="F160" s="531"/>
      <c r="G160" s="13"/>
      <c r="H160" s="13"/>
    </row>
    <row r="161" spans="1:8" ht="14.25">
      <c r="A161" s="429"/>
      <c r="B161" s="430"/>
      <c r="C161" s="429"/>
      <c r="D161" s="431"/>
      <c r="E161" s="531"/>
      <c r="F161" s="531"/>
      <c r="G161" s="13"/>
      <c r="H161" s="13"/>
    </row>
    <row r="162" spans="1:8" ht="14.25">
      <c r="A162" s="429"/>
      <c r="B162" s="430"/>
      <c r="C162" s="429"/>
      <c r="D162" s="431"/>
      <c r="E162" s="531"/>
      <c r="F162" s="531"/>
      <c r="G162" s="13"/>
      <c r="H162" s="13"/>
    </row>
    <row r="163" spans="1:8" ht="13.5">
      <c r="A163" s="427"/>
      <c r="B163" s="427"/>
      <c r="C163" s="427"/>
      <c r="D163" s="428"/>
      <c r="E163" s="522"/>
      <c r="F163" s="522"/>
      <c r="G163" s="13"/>
      <c r="H163" s="13"/>
    </row>
    <row r="164" spans="1:8" ht="14.25">
      <c r="A164" s="429"/>
      <c r="B164" s="430"/>
      <c r="C164" s="429"/>
      <c r="D164" s="431"/>
      <c r="E164" s="531"/>
      <c r="F164" s="531"/>
      <c r="G164" s="13"/>
      <c r="H164" s="13"/>
    </row>
    <row r="165" spans="1:8" ht="14.25">
      <c r="A165" s="429"/>
      <c r="B165" s="430"/>
      <c r="C165" s="429"/>
      <c r="D165" s="431"/>
      <c r="E165" s="531"/>
      <c r="F165" s="531"/>
      <c r="G165" s="13"/>
      <c r="H165" s="13"/>
    </row>
    <row r="166" spans="1:8" ht="14.25">
      <c r="A166" s="429"/>
      <c r="B166" s="430"/>
      <c r="C166" s="429"/>
      <c r="D166" s="431"/>
      <c r="E166" s="531"/>
      <c r="F166" s="531"/>
      <c r="G166" s="13"/>
      <c r="H166" s="13"/>
    </row>
    <row r="167" spans="1:8" ht="14.25">
      <c r="A167" s="429"/>
      <c r="B167" s="430"/>
      <c r="C167" s="429"/>
      <c r="D167" s="431"/>
      <c r="E167" s="531"/>
      <c r="F167" s="531"/>
      <c r="G167" s="13"/>
      <c r="H167" s="13"/>
    </row>
    <row r="168" spans="1:8" ht="13.5">
      <c r="A168" s="427"/>
      <c r="B168" s="427"/>
      <c r="C168" s="427"/>
      <c r="D168" s="428"/>
      <c r="E168" s="522"/>
      <c r="F168" s="522"/>
      <c r="G168" s="13"/>
      <c r="H168" s="13"/>
    </row>
    <row r="169" spans="1:8" ht="14.25">
      <c r="A169" s="429"/>
      <c r="B169" s="430"/>
      <c r="C169" s="429"/>
      <c r="D169" s="431"/>
      <c r="E169" s="531"/>
      <c r="F169" s="531"/>
      <c r="G169" s="13"/>
      <c r="H169" s="13"/>
    </row>
    <row r="170" spans="1:8" ht="14.25">
      <c r="A170" s="429"/>
      <c r="B170" s="430"/>
      <c r="C170" s="429"/>
      <c r="D170" s="431"/>
      <c r="E170" s="531"/>
      <c r="F170" s="531"/>
      <c r="G170" s="13"/>
      <c r="H170" s="13"/>
    </row>
    <row r="171" spans="1:8" ht="14.25">
      <c r="A171" s="429"/>
      <c r="B171" s="430"/>
      <c r="C171" s="429"/>
      <c r="D171" s="431"/>
      <c r="E171" s="531"/>
      <c r="F171" s="531"/>
      <c r="G171" s="13"/>
      <c r="H171" s="13"/>
    </row>
    <row r="172" spans="1:8" ht="14.25">
      <c r="A172" s="429"/>
      <c r="B172" s="430"/>
      <c r="C172" s="429"/>
      <c r="D172" s="431"/>
      <c r="E172" s="531"/>
      <c r="F172" s="531"/>
      <c r="G172" s="13"/>
      <c r="H172" s="13"/>
    </row>
    <row r="173" spans="1:8" ht="13.5">
      <c r="A173" s="427"/>
      <c r="B173" s="427"/>
      <c r="C173" s="427"/>
      <c r="D173" s="428"/>
      <c r="E173" s="522"/>
      <c r="F173" s="522"/>
      <c r="G173" s="13"/>
      <c r="H173" s="13"/>
    </row>
    <row r="174" spans="1:8" ht="14.25">
      <c r="A174" s="429"/>
      <c r="B174" s="430"/>
      <c r="C174" s="429"/>
      <c r="D174" s="431"/>
      <c r="E174" s="531"/>
      <c r="F174" s="531"/>
      <c r="G174" s="13"/>
      <c r="H174" s="13"/>
    </row>
    <row r="175" spans="1:8" ht="14.25">
      <c r="A175" s="429"/>
      <c r="B175" s="430"/>
      <c r="C175" s="429"/>
      <c r="D175" s="431"/>
      <c r="E175" s="531"/>
      <c r="F175" s="531"/>
      <c r="G175" s="13"/>
      <c r="H175" s="13"/>
    </row>
    <row r="176" spans="1:8" ht="14.25">
      <c r="A176" s="429"/>
      <c r="B176" s="430"/>
      <c r="C176" s="429"/>
      <c r="D176" s="431"/>
      <c r="E176" s="531"/>
      <c r="F176" s="531"/>
      <c r="G176" s="13"/>
      <c r="H176" s="13"/>
    </row>
    <row r="177" spans="1:8" ht="14.25">
      <c r="A177" s="429"/>
      <c r="B177" s="430"/>
      <c r="C177" s="429"/>
      <c r="D177" s="431"/>
      <c r="E177" s="531"/>
      <c r="F177" s="531"/>
      <c r="G177" s="13"/>
      <c r="H177" s="13"/>
    </row>
    <row r="178" spans="1:8" ht="13.5">
      <c r="A178" s="427"/>
      <c r="B178" s="427"/>
      <c r="C178" s="427"/>
      <c r="D178" s="428"/>
      <c r="E178" s="522"/>
      <c r="F178" s="522"/>
      <c r="G178" s="13"/>
      <c r="H178" s="13"/>
    </row>
    <row r="179" spans="1:8" ht="14.25">
      <c r="A179" s="429"/>
      <c r="B179" s="430"/>
      <c r="C179" s="429"/>
      <c r="D179" s="431"/>
      <c r="E179" s="531"/>
      <c r="F179" s="531"/>
      <c r="G179" s="13"/>
      <c r="H179" s="13"/>
    </row>
    <row r="180" spans="1:8" ht="14.25">
      <c r="A180" s="429"/>
      <c r="B180" s="430"/>
      <c r="C180" s="429"/>
      <c r="D180" s="431"/>
      <c r="E180" s="531"/>
      <c r="F180" s="531"/>
      <c r="G180" s="13"/>
      <c r="H180" s="13"/>
    </row>
    <row r="181" spans="1:8" ht="14.25">
      <c r="A181" s="429"/>
      <c r="B181" s="430"/>
      <c r="C181" s="429"/>
      <c r="D181" s="431"/>
      <c r="E181" s="531"/>
      <c r="F181" s="531"/>
      <c r="G181" s="13"/>
      <c r="H181" s="13"/>
    </row>
    <row r="182" spans="1:8" ht="14.25">
      <c r="A182" s="429"/>
      <c r="B182" s="430"/>
      <c r="C182" s="429"/>
      <c r="D182" s="431"/>
      <c r="E182" s="531"/>
      <c r="F182" s="531"/>
      <c r="G182" s="13"/>
      <c r="H182" s="13"/>
    </row>
    <row r="183" spans="1:8" ht="13.5">
      <c r="A183" s="427"/>
      <c r="B183" s="427"/>
      <c r="C183" s="427"/>
      <c r="D183" s="428"/>
      <c r="E183" s="522"/>
      <c r="F183" s="522"/>
      <c r="G183" s="13"/>
      <c r="H183" s="13"/>
    </row>
    <row r="184" spans="1:8" ht="14.25">
      <c r="A184" s="429"/>
      <c r="B184" s="430"/>
      <c r="C184" s="429"/>
      <c r="D184" s="431"/>
      <c r="E184" s="531"/>
      <c r="F184" s="531"/>
      <c r="G184" s="13"/>
      <c r="H184" s="13"/>
    </row>
    <row r="185" spans="1:8" ht="14.25">
      <c r="A185" s="429"/>
      <c r="B185" s="430"/>
      <c r="C185" s="429"/>
      <c r="D185" s="431"/>
      <c r="E185" s="531"/>
      <c r="F185" s="531"/>
      <c r="G185" s="13"/>
      <c r="H185" s="13"/>
    </row>
    <row r="186" spans="1:8" ht="14.25">
      <c r="A186" s="429"/>
      <c r="B186" s="430"/>
      <c r="C186" s="429"/>
      <c r="D186" s="431"/>
      <c r="E186" s="531"/>
      <c r="F186" s="531"/>
      <c r="G186" s="13"/>
      <c r="H186" s="13"/>
    </row>
    <row r="187" spans="1:8" ht="14.25">
      <c r="A187" s="429"/>
      <c r="B187" s="430"/>
      <c r="C187" s="429"/>
      <c r="D187" s="431"/>
      <c r="E187" s="531"/>
      <c r="F187" s="531"/>
      <c r="G187" s="13"/>
      <c r="H187" s="13"/>
    </row>
    <row r="188" spans="1:8" ht="13.5">
      <c r="A188" s="427"/>
      <c r="B188" s="427"/>
      <c r="C188" s="427"/>
      <c r="D188" s="428"/>
      <c r="E188" s="522"/>
      <c r="F188" s="522"/>
      <c r="G188" s="13"/>
      <c r="H188" s="13"/>
    </row>
    <row r="189" spans="1:8" ht="14.25">
      <c r="A189" s="429"/>
      <c r="B189" s="430"/>
      <c r="C189" s="429"/>
      <c r="D189" s="431"/>
      <c r="E189" s="531"/>
      <c r="F189" s="531"/>
      <c r="G189" s="13"/>
      <c r="H189" s="13"/>
    </row>
    <row r="190" spans="1:8" ht="14.25">
      <c r="A190" s="429"/>
      <c r="B190" s="430"/>
      <c r="C190" s="429"/>
      <c r="D190" s="431"/>
      <c r="E190" s="531"/>
      <c r="F190" s="531"/>
      <c r="G190" s="13"/>
      <c r="H190" s="13"/>
    </row>
    <row r="191" spans="1:8" ht="14.25">
      <c r="A191" s="429"/>
      <c r="B191" s="430"/>
      <c r="C191" s="429"/>
      <c r="D191" s="431"/>
      <c r="E191" s="531"/>
      <c r="F191" s="531"/>
      <c r="G191" s="13"/>
      <c r="H191" s="13"/>
    </row>
    <row r="192" spans="1:8" ht="14.25">
      <c r="A192" s="429"/>
      <c r="B192" s="430"/>
      <c r="C192" s="429"/>
      <c r="D192" s="431"/>
      <c r="E192" s="531"/>
      <c r="F192" s="531"/>
      <c r="G192" s="13"/>
      <c r="H192" s="13"/>
    </row>
    <row r="193" spans="1:8" ht="13.5">
      <c r="A193" s="427"/>
      <c r="B193" s="427"/>
      <c r="C193" s="427"/>
      <c r="D193" s="428"/>
      <c r="E193" s="522"/>
      <c r="F193" s="522"/>
      <c r="G193" s="13"/>
      <c r="H193" s="13"/>
    </row>
    <row r="194" spans="1:8" ht="14.25">
      <c r="A194" s="429"/>
      <c r="B194" s="430"/>
      <c r="C194" s="429"/>
      <c r="D194" s="431"/>
      <c r="E194" s="531"/>
      <c r="F194" s="531"/>
      <c r="G194" s="13"/>
      <c r="H194" s="13"/>
    </row>
    <row r="195" spans="1:8" ht="14.25">
      <c r="A195" s="429"/>
      <c r="B195" s="430"/>
      <c r="C195" s="429"/>
      <c r="D195" s="431"/>
      <c r="E195" s="531"/>
      <c r="F195" s="531"/>
      <c r="G195" s="13"/>
      <c r="H195" s="13"/>
    </row>
    <row r="196" spans="1:8" ht="14.25">
      <c r="A196" s="429"/>
      <c r="B196" s="430"/>
      <c r="C196" s="429"/>
      <c r="D196" s="431"/>
      <c r="E196" s="531"/>
      <c r="F196" s="531"/>
      <c r="G196" s="13"/>
      <c r="H196" s="13"/>
    </row>
    <row r="197" spans="1:8" ht="14.25">
      <c r="A197" s="429"/>
      <c r="B197" s="430"/>
      <c r="C197" s="429"/>
      <c r="D197" s="431"/>
      <c r="E197" s="531"/>
      <c r="F197" s="531"/>
      <c r="G197" s="13"/>
      <c r="H197" s="13"/>
    </row>
    <row r="198" spans="1:8" ht="13.5">
      <c r="A198" s="427"/>
      <c r="B198" s="427"/>
      <c r="C198" s="427"/>
      <c r="D198" s="428"/>
      <c r="E198" s="522"/>
      <c r="F198" s="522"/>
      <c r="G198" s="13"/>
      <c r="H198" s="13"/>
    </row>
    <row r="199" spans="1:8" ht="14.25">
      <c r="A199" s="429"/>
      <c r="B199" s="430"/>
      <c r="C199" s="429"/>
      <c r="D199" s="431"/>
      <c r="E199" s="531"/>
      <c r="F199" s="531"/>
      <c r="G199" s="13"/>
      <c r="H199" s="13"/>
    </row>
    <row r="200" spans="1:8" ht="14.25">
      <c r="A200" s="429"/>
      <c r="B200" s="430"/>
      <c r="C200" s="429"/>
      <c r="D200" s="431"/>
      <c r="E200" s="531"/>
      <c r="F200" s="531"/>
      <c r="G200" s="13"/>
      <c r="H200" s="13"/>
    </row>
    <row r="201" spans="1:8" ht="14.25">
      <c r="A201" s="429"/>
      <c r="B201" s="430"/>
      <c r="C201" s="429"/>
      <c r="D201" s="431"/>
      <c r="E201" s="531"/>
      <c r="F201" s="531"/>
      <c r="G201" s="13"/>
      <c r="H201" s="13"/>
    </row>
    <row r="202" spans="1:8" ht="14.25">
      <c r="A202" s="429"/>
      <c r="B202" s="430"/>
      <c r="C202" s="429"/>
      <c r="D202" s="431"/>
      <c r="E202" s="531"/>
      <c r="F202" s="531"/>
      <c r="G202" s="13"/>
      <c r="H202" s="13"/>
    </row>
    <row r="203" spans="1:8" ht="13.5">
      <c r="A203" s="427"/>
      <c r="B203" s="427"/>
      <c r="C203" s="427"/>
      <c r="D203" s="428"/>
      <c r="E203" s="522"/>
      <c r="F203" s="522"/>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B1" r:id="rId1" display="http://prihlasky.kono.cz/index.php?t=13025"/>
    <hyperlink ref="C1" r:id="rId2" display="http://prihlasky.kono.cz/index.php?t=13025&amp;s=prihlasit"/>
    <hyperlink ref="F1" r:id="rId3" display="http://prihlasky.kono.cz/index.php?t=13025&amp;lang=en"/>
    <hyperlink ref="B8" r:id="rId4" tooltip=" [Odhlásit tým]" display="http://prihlasky.kono.cz/index.php?s=smazat&amp;t=13025&amp;idjoin=13933"/>
    <hyperlink ref="B13" r:id="rId5" tooltip=" [Odhlásit tým]" display="http://prihlasky.kono.cz/index.php?s=smazat&amp;t=13025&amp;idjoin=13589"/>
    <hyperlink ref="B18" r:id="rId6" tooltip=" [Odhlásit tým]" display="http://prihlasky.kono.cz/index.php?s=smazat&amp;t=13025&amp;idjoin=14156"/>
    <hyperlink ref="B23" r:id="rId7" tooltip=" [Odhlásit tým]" display="http://prihlasky.kono.cz/index.php?s=smazat&amp;t=13025&amp;idjoin=14000"/>
    <hyperlink ref="B28" r:id="rId8" tooltip=" [Odhlásit tým]" display="http://prihlasky.kono.cz/index.php?s=smazat&amp;t=13025&amp;idjoin=14124"/>
    <hyperlink ref="B33" r:id="rId9" tooltip=" [Odhlásit tým]" display="http://prihlasky.kono.cz/index.php?s=smazat&amp;t=13025&amp;idjoin=14029"/>
    <hyperlink ref="B38" r:id="rId10" tooltip=" [Odhlásit tým]" display="http://prihlasky.kono.cz/index.php?s=smazat&amp;t=13025&amp;idjoin=14154"/>
    <hyperlink ref="B43" r:id="rId11" tooltip=" [Odhlásit tým]" display="http://prihlasky.kono.cz/index.php?s=smazat&amp;t=13025&amp;idjoin=14169"/>
  </hyperlinks>
  <pageMargins left="0.78740157499999996" right="0.78740157499999996" top="0.984251969" bottom="0.984251969" header="0.4921259845" footer="0.4921259845"/>
  <pageSetup paperSize="9" orientation="portrait" horizontalDpi="300" verticalDpi="300" r:id="rId1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zoomScale="90" zoomScaleNormal="90" workbookViewId="0">
      <pane xSplit="8" ySplit="10" topLeftCell="I11" activePane="bottomRight" state="frozen"/>
      <selection activeCell="C5" sqref="C5"/>
      <selection pane="topRight" activeCell="C5" sqref="C5"/>
      <selection pane="bottomLeft" activeCell="C5" sqref="C5"/>
      <selection pane="bottomRight" activeCell="H7" sqref="H7"/>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hidden="1" customWidth="1"/>
    <col min="28" max="28" width="14.42578125" style="446" hidden="1" customWidth="1"/>
    <col min="29" max="29" width="11.5703125" style="446" hidden="1" customWidth="1"/>
    <col min="30" max="30" width="20.42578125" style="446" hidden="1" customWidth="1"/>
    <col min="31" max="31" width="5" style="446" hidden="1" customWidth="1"/>
    <col min="32" max="32" width="5.42578125" style="446" hidden="1" customWidth="1"/>
    <col min="33" max="33" width="1.5703125" style="446" customWidth="1"/>
    <col min="34" max="34" width="7.28515625" style="446" bestFit="1" customWidth="1"/>
    <col min="35" max="37" width="8.140625" style="446" hidden="1"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449</v>
      </c>
      <c r="I1" s="440" t="s">
        <v>280</v>
      </c>
      <c r="J1" s="441"/>
      <c r="K1" s="441"/>
      <c r="L1" s="441"/>
      <c r="M1" s="442"/>
      <c r="N1" s="442"/>
      <c r="O1" s="442"/>
      <c r="P1" s="442"/>
      <c r="Q1" s="438"/>
      <c r="R1" s="443" t="s">
        <v>266</v>
      </c>
      <c r="S1" s="444">
        <v>12.908625000000001</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34</v>
      </c>
      <c r="J2" s="449"/>
      <c r="K2" s="450">
        <v>13025</v>
      </c>
      <c r="M2" s="451" t="s">
        <v>263</v>
      </c>
      <c r="N2" s="452" t="s">
        <v>71</v>
      </c>
      <c r="O2" s="438"/>
      <c r="P2" s="438"/>
      <c r="Q2" s="438"/>
      <c r="R2" s="443" t="s">
        <v>264</v>
      </c>
      <c r="S2" s="445">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26</v>
      </c>
      <c r="J3" s="449"/>
      <c r="K3" s="454" t="s">
        <v>1303</v>
      </c>
      <c r="L3" s="438"/>
      <c r="M3" s="451" t="s">
        <v>332</v>
      </c>
      <c r="N3" s="452" t="s">
        <v>442</v>
      </c>
      <c r="O3" s="438"/>
      <c r="P3" s="438"/>
      <c r="Q3" s="438"/>
      <c r="R3" s="443" t="s">
        <v>265</v>
      </c>
      <c r="S3" s="445">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27</v>
      </c>
      <c r="J4" s="456"/>
      <c r="K4" s="457" t="s">
        <v>1306</v>
      </c>
      <c r="L4" s="458"/>
      <c r="M4" s="458"/>
      <c r="N4" s="459"/>
      <c r="O4" s="438"/>
      <c r="P4" s="460">
        <v>0</v>
      </c>
      <c r="Q4" s="438"/>
      <c r="R4" s="443" t="s">
        <v>344</v>
      </c>
      <c r="S4" s="445">
        <v>0</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28</v>
      </c>
      <c r="J5" s="462"/>
      <c r="K5" s="463" t="s">
        <v>1307</v>
      </c>
      <c r="L5" s="464"/>
      <c r="M5" s="465"/>
      <c r="N5" s="459"/>
      <c r="O5" s="438"/>
      <c r="P5" s="539">
        <v>1</v>
      </c>
      <c r="Q5" s="438"/>
      <c r="R5" s="443" t="s">
        <v>348</v>
      </c>
      <c r="S5" s="466">
        <v>3.75</v>
      </c>
      <c r="T5" s="445" t="s">
        <v>343</v>
      </c>
      <c r="U5" s="467">
        <v>75</v>
      </c>
      <c r="V5" s="445" t="s">
        <v>349</v>
      </c>
      <c r="W5" s="438"/>
      <c r="X5" s="438"/>
      <c r="Y5" s="438"/>
      <c r="Z5" s="438"/>
      <c r="AA5" s="438"/>
      <c r="AB5" s="438"/>
      <c r="AC5" s="438"/>
      <c r="AD5" s="438"/>
      <c r="AE5" s="438"/>
      <c r="AF5" s="438"/>
      <c r="AG5" s="438"/>
      <c r="AH5" s="438"/>
      <c r="AI5" s="438"/>
      <c r="AJ5" s="438"/>
      <c r="AK5" s="438"/>
      <c r="AL5" s="438"/>
      <c r="AM5" s="438"/>
    </row>
    <row r="6" spans="1:44" ht="18.75" thickBot="1">
      <c r="A6" s="468"/>
      <c r="B6" s="468"/>
      <c r="C6" s="468"/>
      <c r="D6" s="468"/>
      <c r="E6" s="468"/>
      <c r="F6" s="469"/>
      <c r="G6" s="438"/>
      <c r="H6" s="447"/>
      <c r="I6" s="448" t="s">
        <v>40</v>
      </c>
      <c r="J6" s="462"/>
      <c r="K6" s="470">
        <v>3</v>
      </c>
      <c r="L6" s="471" t="s">
        <v>330</v>
      </c>
      <c r="M6" s="472">
        <v>3</v>
      </c>
      <c r="N6" s="473">
        <v>0</v>
      </c>
      <c r="O6" s="438"/>
      <c r="P6" s="438"/>
      <c r="Q6" s="438"/>
      <c r="R6" s="443" t="s">
        <v>347</v>
      </c>
      <c r="S6" s="466">
        <v>2.5</v>
      </c>
      <c r="T6" s="445" t="s">
        <v>343</v>
      </c>
      <c r="U6" s="467">
        <v>1</v>
      </c>
      <c r="V6" s="445" t="s">
        <v>4</v>
      </c>
      <c r="W6" s="438"/>
      <c r="X6" s="438"/>
      <c r="Y6" s="438"/>
      <c r="Z6" s="438"/>
      <c r="AA6" s="438"/>
      <c r="AB6" s="438"/>
      <c r="AC6" s="438"/>
      <c r="AD6" s="438"/>
      <c r="AE6" s="438"/>
      <c r="AF6" s="438"/>
      <c r="AG6" s="438"/>
      <c r="AH6" s="438"/>
      <c r="AI6" s="438"/>
      <c r="AJ6" s="438"/>
      <c r="AK6" s="438"/>
      <c r="AL6" s="438"/>
      <c r="AM6" s="438"/>
    </row>
    <row r="7" spans="1:44" ht="19.5" thickTop="1" thickBot="1">
      <c r="A7" s="468"/>
      <c r="B7" s="468"/>
      <c r="C7" s="468"/>
      <c r="D7" s="468"/>
      <c r="E7" s="468"/>
      <c r="F7" s="469"/>
      <c r="G7" s="438"/>
      <c r="H7" s="447"/>
      <c r="I7" s="448" t="s">
        <v>29</v>
      </c>
      <c r="J7" s="462"/>
      <c r="K7" s="470">
        <v>8</v>
      </c>
      <c r="L7" s="474" t="s">
        <v>329</v>
      </c>
      <c r="M7" s="475">
        <v>4</v>
      </c>
      <c r="N7" s="476">
        <v>2</v>
      </c>
      <c r="O7" s="477">
        <v>2</v>
      </c>
      <c r="P7" s="438" t="s">
        <v>281</v>
      </c>
      <c r="Q7" s="438"/>
      <c r="R7" s="443" t="s">
        <v>345</v>
      </c>
      <c r="S7" s="445">
        <v>4</v>
      </c>
      <c r="T7" s="445" t="s">
        <v>346</v>
      </c>
      <c r="U7" s="467">
        <v>2</v>
      </c>
      <c r="V7" s="445" t="s">
        <v>441</v>
      </c>
      <c r="W7" s="438"/>
      <c r="X7" s="438"/>
      <c r="Y7" s="438"/>
      <c r="Z7" s="438"/>
      <c r="AA7" s="438"/>
      <c r="AB7" s="438"/>
      <c r="AC7" s="438"/>
      <c r="AD7" s="438"/>
      <c r="AE7" s="438"/>
      <c r="AF7" s="438"/>
      <c r="AG7" s="438"/>
      <c r="AH7" s="438"/>
      <c r="AI7" s="438"/>
      <c r="AJ7" s="438"/>
      <c r="AK7" s="467" t="s">
        <v>442</v>
      </c>
      <c r="AL7" s="445" t="s">
        <v>443</v>
      </c>
      <c r="AM7" s="438"/>
    </row>
    <row r="8" spans="1:44">
      <c r="A8" s="468"/>
      <c r="B8" s="468"/>
      <c r="C8" s="468"/>
      <c r="D8" s="468"/>
      <c r="E8" s="468"/>
      <c r="F8" s="469"/>
      <c r="G8" s="438"/>
      <c r="H8" s="438"/>
      <c r="I8" s="438"/>
      <c r="J8" s="478"/>
      <c r="K8" s="438"/>
      <c r="L8" s="438"/>
      <c r="M8" s="438"/>
      <c r="N8" s="438"/>
      <c r="O8" s="438"/>
      <c r="P8" s="438"/>
      <c r="Q8" s="438"/>
      <c r="R8" s="443" t="s">
        <v>331</v>
      </c>
      <c r="S8" s="445">
        <v>4</v>
      </c>
      <c r="T8" s="445"/>
      <c r="U8" s="438"/>
      <c r="V8" s="438"/>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35</v>
      </c>
      <c r="J9" s="480" t="s">
        <v>13</v>
      </c>
      <c r="K9" s="481"/>
      <c r="L9" s="481"/>
      <c r="M9" s="481"/>
      <c r="N9" s="481"/>
      <c r="O9" s="482" t="s">
        <v>36</v>
      </c>
      <c r="P9" s="438"/>
      <c r="Q9" s="438"/>
      <c r="R9" s="438"/>
      <c r="S9" s="438"/>
      <c r="T9" s="438"/>
      <c r="U9" s="483" t="s">
        <v>37</v>
      </c>
      <c r="V9" s="438"/>
      <c r="W9" s="438"/>
      <c r="X9" s="438"/>
      <c r="Y9" s="438"/>
      <c r="Z9" s="438"/>
      <c r="AA9" s="484" t="s">
        <v>38</v>
      </c>
      <c r="AB9" s="438" t="s">
        <v>455</v>
      </c>
      <c r="AC9" s="438"/>
      <c r="AD9" s="438"/>
      <c r="AE9" s="438"/>
      <c r="AF9" s="438"/>
      <c r="AG9" s="438"/>
      <c r="AH9" s="438"/>
      <c r="AI9" s="438"/>
      <c r="AJ9" s="438"/>
      <c r="AK9" s="438"/>
      <c r="AL9" s="438"/>
      <c r="AM9" s="438"/>
    </row>
    <row r="10" spans="1:44" ht="39" thickBot="1">
      <c r="A10" s="461" t="s">
        <v>39</v>
      </c>
      <c r="B10" s="461" t="s">
        <v>45</v>
      </c>
      <c r="C10" s="461" t="s">
        <v>247</v>
      </c>
      <c r="D10" s="461" t="s">
        <v>41</v>
      </c>
      <c r="E10" s="461" t="s">
        <v>42</v>
      </c>
      <c r="F10" s="461" t="s">
        <v>44</v>
      </c>
      <c r="G10" s="485" t="s">
        <v>49</v>
      </c>
      <c r="H10" s="486" t="s">
        <v>43</v>
      </c>
      <c r="I10" s="487" t="s">
        <v>30</v>
      </c>
      <c r="J10" s="488" t="s">
        <v>46</v>
      </c>
      <c r="K10" s="489" t="s">
        <v>47</v>
      </c>
      <c r="L10" s="489" t="s">
        <v>32</v>
      </c>
      <c r="M10" s="489" t="s">
        <v>33</v>
      </c>
      <c r="N10" s="490" t="s">
        <v>243</v>
      </c>
      <c r="O10" s="491" t="s">
        <v>30</v>
      </c>
      <c r="P10" s="492" t="s">
        <v>47</v>
      </c>
      <c r="Q10" s="492" t="s">
        <v>31</v>
      </c>
      <c r="R10" s="492" t="s">
        <v>32</v>
      </c>
      <c r="S10" s="492" t="s">
        <v>33</v>
      </c>
      <c r="T10" s="493" t="s">
        <v>243</v>
      </c>
      <c r="U10" s="494" t="s">
        <v>30</v>
      </c>
      <c r="V10" s="495" t="s">
        <v>46</v>
      </c>
      <c r="W10" s="496" t="s">
        <v>47</v>
      </c>
      <c r="X10" s="496" t="s">
        <v>32</v>
      </c>
      <c r="Y10" s="496" t="s">
        <v>33</v>
      </c>
      <c r="Z10" s="497" t="s">
        <v>243</v>
      </c>
      <c r="AA10" s="498" t="s">
        <v>30</v>
      </c>
      <c r="AB10" s="499" t="s">
        <v>46</v>
      </c>
      <c r="AC10" s="500" t="s">
        <v>47</v>
      </c>
      <c r="AD10" s="500" t="s">
        <v>32</v>
      </c>
      <c r="AE10" s="500" t="s">
        <v>33</v>
      </c>
      <c r="AF10" s="500" t="s">
        <v>243</v>
      </c>
      <c r="AG10" s="501"/>
      <c r="AH10" s="520" t="s">
        <v>220</v>
      </c>
      <c r="AI10" s="502" t="s">
        <v>99</v>
      </c>
      <c r="AJ10" s="502" t="s">
        <v>246</v>
      </c>
      <c r="AK10" s="503" t="s">
        <v>276</v>
      </c>
      <c r="AL10" s="504" t="s">
        <v>48</v>
      </c>
      <c r="AM10" s="505" t="s">
        <v>451</v>
      </c>
      <c r="AN10" s="506" t="s">
        <v>237</v>
      </c>
      <c r="AO10" s="506" t="s">
        <v>238</v>
      </c>
      <c r="AP10" s="506" t="s">
        <v>239</v>
      </c>
      <c r="AQ10" s="506" t="s">
        <v>240</v>
      </c>
      <c r="AR10" s="506" t="s">
        <v>241</v>
      </c>
    </row>
    <row r="11" spans="1:44" ht="15" thickTop="1">
      <c r="A11" s="507">
        <v>3</v>
      </c>
      <c r="B11" s="507">
        <v>1</v>
      </c>
      <c r="C11" s="508">
        <v>75.126999999999995</v>
      </c>
      <c r="D11" s="507">
        <v>245</v>
      </c>
      <c r="E11" s="468">
        <v>65</v>
      </c>
      <c r="F11" s="469" t="s">
        <v>1655</v>
      </c>
      <c r="G11" s="509" t="b">
        <v>0</v>
      </c>
      <c r="H11" s="510">
        <v>1</v>
      </c>
      <c r="I11" s="501">
        <v>96005</v>
      </c>
      <c r="J11" s="511" t="s">
        <v>572</v>
      </c>
      <c r="K11" s="512" t="s">
        <v>563</v>
      </c>
      <c r="L11" s="512" t="s">
        <v>553</v>
      </c>
      <c r="M11" s="512">
        <v>65</v>
      </c>
      <c r="N11" s="513">
        <v>31.25</v>
      </c>
      <c r="O11" s="501">
        <v>23060</v>
      </c>
      <c r="P11" s="511" t="s">
        <v>1120</v>
      </c>
      <c r="Q11" s="512" t="s">
        <v>538</v>
      </c>
      <c r="R11" s="512" t="s">
        <v>553</v>
      </c>
      <c r="S11" s="512">
        <v>102</v>
      </c>
      <c r="T11" s="513">
        <v>19.814</v>
      </c>
      <c r="U11" s="501">
        <v>26034</v>
      </c>
      <c r="V11" s="511" t="s">
        <v>1072</v>
      </c>
      <c r="W11" s="512" t="s">
        <v>777</v>
      </c>
      <c r="X11" s="512" t="s">
        <v>553</v>
      </c>
      <c r="Y11" s="512">
        <v>78</v>
      </c>
      <c r="Z11" s="513">
        <v>24.062999999999999</v>
      </c>
      <c r="AA11" s="501" t="s">
        <v>1641</v>
      </c>
      <c r="AB11" s="511" t="s">
        <v>88</v>
      </c>
      <c r="AC11" s="512" t="s">
        <v>88</v>
      </c>
      <c r="AD11" s="512" t="s">
        <v>88</v>
      </c>
      <c r="AE11" s="512">
        <v>9999</v>
      </c>
      <c r="AF11" s="513">
        <v>0</v>
      </c>
      <c r="AG11" s="501"/>
      <c r="AH11" s="521">
        <v>2</v>
      </c>
      <c r="AI11" s="514" t="e">
        <v>#REF!</v>
      </c>
      <c r="AJ11" s="515">
        <v>0</v>
      </c>
      <c r="AK11" s="514">
        <v>-1</v>
      </c>
      <c r="AL11" s="516" t="s">
        <v>1656</v>
      </c>
      <c r="AM11" s="517">
        <v>75.126999999999995</v>
      </c>
      <c r="AN11" s="446">
        <v>0</v>
      </c>
      <c r="AO11" s="446">
        <v>0</v>
      </c>
      <c r="AP11" s="446">
        <v>0</v>
      </c>
      <c r="AQ11" s="446">
        <v>0</v>
      </c>
      <c r="AR11" s="446">
        <v>0</v>
      </c>
    </row>
    <row r="12" spans="1:44" ht="14.25">
      <c r="A12" s="468">
        <v>3</v>
      </c>
      <c r="B12" s="468">
        <v>1</v>
      </c>
      <c r="C12" s="518">
        <v>58.564999999999998</v>
      </c>
      <c r="D12" s="468">
        <v>487</v>
      </c>
      <c r="E12" s="468">
        <v>136</v>
      </c>
      <c r="F12" s="469" t="s">
        <v>1657</v>
      </c>
      <c r="G12" s="509" t="b">
        <v>0</v>
      </c>
      <c r="H12" s="510">
        <v>2</v>
      </c>
      <c r="I12" s="501">
        <v>26029</v>
      </c>
      <c r="J12" s="511" t="s">
        <v>581</v>
      </c>
      <c r="K12" s="512" t="s">
        <v>583</v>
      </c>
      <c r="L12" s="512" t="s">
        <v>130</v>
      </c>
      <c r="M12" s="512">
        <v>190</v>
      </c>
      <c r="N12" s="513">
        <v>14.313000000000001</v>
      </c>
      <c r="O12" s="501">
        <v>10058</v>
      </c>
      <c r="P12" s="511" t="s">
        <v>941</v>
      </c>
      <c r="Q12" s="512" t="s">
        <v>582</v>
      </c>
      <c r="R12" s="512" t="s">
        <v>130</v>
      </c>
      <c r="S12" s="512">
        <v>136</v>
      </c>
      <c r="T12" s="513">
        <v>24.376000000000001</v>
      </c>
      <c r="U12" s="501">
        <v>98307</v>
      </c>
      <c r="V12" s="511" t="s">
        <v>776</v>
      </c>
      <c r="W12" s="512" t="s">
        <v>777</v>
      </c>
      <c r="X12" s="512" t="s">
        <v>130</v>
      </c>
      <c r="Y12" s="512">
        <v>161</v>
      </c>
      <c r="Z12" s="513">
        <v>19.876000000000001</v>
      </c>
      <c r="AA12" s="501" t="s">
        <v>1641</v>
      </c>
      <c r="AB12" s="511" t="s">
        <v>88</v>
      </c>
      <c r="AC12" s="512" t="s">
        <v>88</v>
      </c>
      <c r="AD12" s="512" t="s">
        <v>88</v>
      </c>
      <c r="AE12" s="512">
        <v>9999</v>
      </c>
      <c r="AF12" s="513">
        <v>0</v>
      </c>
      <c r="AG12" s="501"/>
      <c r="AH12" s="521">
        <v>1</v>
      </c>
      <c r="AI12" s="514" t="e">
        <v>#REF!</v>
      </c>
      <c r="AJ12" s="515">
        <v>0</v>
      </c>
      <c r="AK12" s="514">
        <v>0</v>
      </c>
      <c r="AL12" s="516" t="s">
        <v>1658</v>
      </c>
      <c r="AM12" s="517">
        <v>58.564999999999998</v>
      </c>
      <c r="AN12" s="446">
        <v>0</v>
      </c>
      <c r="AO12" s="446">
        <v>0</v>
      </c>
      <c r="AP12" s="446">
        <v>0</v>
      </c>
      <c r="AQ12" s="446">
        <v>0</v>
      </c>
      <c r="AR12" s="446">
        <v>0</v>
      </c>
    </row>
    <row r="13" spans="1:44" ht="14.25">
      <c r="A13" s="468">
        <v>3</v>
      </c>
      <c r="B13" s="468">
        <v>1</v>
      </c>
      <c r="C13" s="518">
        <v>53.125</v>
      </c>
      <c r="D13" s="468">
        <v>10127</v>
      </c>
      <c r="E13" s="468">
        <v>48</v>
      </c>
      <c r="F13" s="469" t="s">
        <v>1659</v>
      </c>
      <c r="G13" s="509" t="b">
        <v>0</v>
      </c>
      <c r="H13" s="510">
        <v>3</v>
      </c>
      <c r="I13" s="501">
        <v>10048</v>
      </c>
      <c r="J13" s="511" t="s">
        <v>1077</v>
      </c>
      <c r="K13" s="512" t="s">
        <v>602</v>
      </c>
      <c r="L13" s="512" t="s">
        <v>553</v>
      </c>
      <c r="M13" s="512">
        <v>48</v>
      </c>
      <c r="N13" s="513">
        <v>30.875</v>
      </c>
      <c r="O13" s="501">
        <v>10047</v>
      </c>
      <c r="P13" s="511" t="s">
        <v>1139</v>
      </c>
      <c r="Q13" s="512" t="s">
        <v>1000</v>
      </c>
      <c r="R13" s="512" t="s">
        <v>553</v>
      </c>
      <c r="S13" s="512">
        <v>80</v>
      </c>
      <c r="T13" s="513">
        <v>22.25</v>
      </c>
      <c r="U13" s="501" t="s">
        <v>1641</v>
      </c>
      <c r="V13" s="511" t="s">
        <v>1615</v>
      </c>
      <c r="W13" s="512" t="s">
        <v>88</v>
      </c>
      <c r="X13" s="512" t="s">
        <v>88</v>
      </c>
      <c r="Y13" s="512">
        <v>9999</v>
      </c>
      <c r="Z13" s="513">
        <v>0</v>
      </c>
      <c r="AA13" s="501" t="s">
        <v>1641</v>
      </c>
      <c r="AB13" s="511" t="s">
        <v>88</v>
      </c>
      <c r="AC13" s="512" t="s">
        <v>88</v>
      </c>
      <c r="AD13" s="512" t="s">
        <v>88</v>
      </c>
      <c r="AE13" s="512">
        <v>9999</v>
      </c>
      <c r="AF13" s="513">
        <v>0</v>
      </c>
      <c r="AG13" s="501"/>
      <c r="AH13" s="521">
        <v>3</v>
      </c>
      <c r="AI13" s="514" t="e">
        <v>#REF!</v>
      </c>
      <c r="AJ13" s="515">
        <v>0</v>
      </c>
      <c r="AK13" s="514">
        <v>-1.5</v>
      </c>
      <c r="AL13" s="516" t="s">
        <v>1660</v>
      </c>
      <c r="AM13" s="517">
        <v>53.125</v>
      </c>
      <c r="AN13" s="446">
        <v>0</v>
      </c>
      <c r="AO13" s="446">
        <v>0</v>
      </c>
      <c r="AP13" s="446">
        <v>0</v>
      </c>
      <c r="AQ13" s="446">
        <v>0</v>
      </c>
      <c r="AR13" s="446">
        <v>0</v>
      </c>
    </row>
    <row r="14" spans="1:44" ht="14.25">
      <c r="A14" s="468">
        <v>3</v>
      </c>
      <c r="B14" s="468">
        <v>1</v>
      </c>
      <c r="C14" s="518">
        <v>9.3759999999999994</v>
      </c>
      <c r="D14" s="468">
        <v>20226</v>
      </c>
      <c r="E14" s="468">
        <v>228</v>
      </c>
      <c r="F14" s="469" t="s">
        <v>1661</v>
      </c>
      <c r="G14" s="509" t="b">
        <v>0</v>
      </c>
      <c r="H14" s="510">
        <v>4</v>
      </c>
      <c r="I14" s="501">
        <v>98379</v>
      </c>
      <c r="J14" s="511" t="s">
        <v>991</v>
      </c>
      <c r="K14" s="512" t="s">
        <v>615</v>
      </c>
      <c r="L14" s="512" t="s">
        <v>130</v>
      </c>
      <c r="M14" s="512">
        <v>228</v>
      </c>
      <c r="N14" s="513">
        <v>9.3759999999999994</v>
      </c>
      <c r="O14" s="501" t="s">
        <v>1641</v>
      </c>
      <c r="P14" s="511" t="s">
        <v>1619</v>
      </c>
      <c r="Q14" s="512" t="s">
        <v>88</v>
      </c>
      <c r="R14" s="512" t="s">
        <v>88</v>
      </c>
      <c r="S14" s="512">
        <v>9999</v>
      </c>
      <c r="T14" s="513">
        <v>0</v>
      </c>
      <c r="U14" s="501" t="s">
        <v>1641</v>
      </c>
      <c r="V14" s="511" t="s">
        <v>1639</v>
      </c>
      <c r="W14" s="512" t="s">
        <v>88</v>
      </c>
      <c r="X14" s="512" t="s">
        <v>88</v>
      </c>
      <c r="Y14" s="512">
        <v>9999</v>
      </c>
      <c r="Z14" s="513">
        <v>0</v>
      </c>
      <c r="AA14" s="501" t="s">
        <v>1641</v>
      </c>
      <c r="AB14" s="511" t="s">
        <v>88</v>
      </c>
      <c r="AC14" s="512" t="s">
        <v>88</v>
      </c>
      <c r="AD14" s="512" t="s">
        <v>88</v>
      </c>
      <c r="AE14" s="512">
        <v>9999</v>
      </c>
      <c r="AF14" s="513">
        <v>0</v>
      </c>
      <c r="AG14" s="501"/>
      <c r="AH14" s="521">
        <v>4</v>
      </c>
      <c r="AI14" s="514" t="e">
        <v>#REF!</v>
      </c>
      <c r="AJ14" s="515">
        <v>0</v>
      </c>
      <c r="AK14" s="514">
        <v>-2</v>
      </c>
      <c r="AL14" s="516" t="s">
        <v>1662</v>
      </c>
      <c r="AM14" s="517">
        <v>9.3759999999999994</v>
      </c>
      <c r="AN14" s="446">
        <v>0</v>
      </c>
      <c r="AO14" s="446">
        <v>0</v>
      </c>
      <c r="AP14" s="446">
        <v>0</v>
      </c>
      <c r="AQ14" s="446">
        <v>0</v>
      </c>
      <c r="AR14" s="446">
        <v>0</v>
      </c>
    </row>
    <row r="15" spans="1:44" ht="14.25">
      <c r="A15" s="468">
        <v>3</v>
      </c>
      <c r="B15" s="468">
        <v>1</v>
      </c>
      <c r="C15" s="518">
        <v>6.72</v>
      </c>
      <c r="D15" s="468">
        <v>10821</v>
      </c>
      <c r="E15" s="468">
        <v>286</v>
      </c>
      <c r="F15" s="469" t="s">
        <v>1663</v>
      </c>
      <c r="G15" s="509" t="b">
        <v>0</v>
      </c>
      <c r="H15" s="510">
        <v>5</v>
      </c>
      <c r="I15" s="501">
        <v>13055</v>
      </c>
      <c r="J15" s="511" t="s">
        <v>1414</v>
      </c>
      <c r="K15" s="512" t="s">
        <v>523</v>
      </c>
      <c r="L15" s="512" t="s">
        <v>130</v>
      </c>
      <c r="M15" s="512">
        <v>286</v>
      </c>
      <c r="N15" s="513">
        <v>6.407</v>
      </c>
      <c r="O15" s="501">
        <v>13056</v>
      </c>
      <c r="P15" s="511" t="s">
        <v>1481</v>
      </c>
      <c r="Q15" s="512" t="s">
        <v>622</v>
      </c>
      <c r="R15" s="512" t="s">
        <v>130</v>
      </c>
      <c r="S15" s="512">
        <v>536</v>
      </c>
      <c r="T15" s="513">
        <v>0.313</v>
      </c>
      <c r="U15" s="501" t="s">
        <v>1641</v>
      </c>
      <c r="V15" s="511" t="s">
        <v>1625</v>
      </c>
      <c r="W15" s="512" t="s">
        <v>88</v>
      </c>
      <c r="X15" s="512" t="s">
        <v>88</v>
      </c>
      <c r="Y15" s="512">
        <v>9999</v>
      </c>
      <c r="Z15" s="513">
        <v>0</v>
      </c>
      <c r="AA15" s="501" t="s">
        <v>1641</v>
      </c>
      <c r="AB15" s="511" t="s">
        <v>88</v>
      </c>
      <c r="AC15" s="512" t="s">
        <v>88</v>
      </c>
      <c r="AD15" s="512" t="s">
        <v>88</v>
      </c>
      <c r="AE15" s="512">
        <v>9999</v>
      </c>
      <c r="AF15" s="513">
        <v>0</v>
      </c>
      <c r="AG15" s="501"/>
      <c r="AH15" s="521">
        <v>7</v>
      </c>
      <c r="AI15" s="514" t="e">
        <v>#REF!</v>
      </c>
      <c r="AJ15" s="515">
        <v>0</v>
      </c>
      <c r="AK15" s="514">
        <v>-2.75</v>
      </c>
      <c r="AL15" s="516" t="s">
        <v>1664</v>
      </c>
      <c r="AM15" s="517">
        <v>6.72</v>
      </c>
      <c r="AN15" s="446">
        <v>0</v>
      </c>
      <c r="AO15" s="446">
        <v>0</v>
      </c>
      <c r="AP15" s="446">
        <v>0</v>
      </c>
      <c r="AQ15" s="446">
        <v>0</v>
      </c>
      <c r="AR15" s="446">
        <v>0</v>
      </c>
    </row>
    <row r="16" spans="1:44" ht="14.25">
      <c r="A16" s="468">
        <v>3</v>
      </c>
      <c r="B16" s="468">
        <v>1</v>
      </c>
      <c r="C16" s="518">
        <v>3.625</v>
      </c>
      <c r="D16" s="468">
        <v>1642</v>
      </c>
      <c r="E16" s="468">
        <v>382</v>
      </c>
      <c r="F16" s="469" t="s">
        <v>1665</v>
      </c>
      <c r="G16" s="509" t="b">
        <v>0</v>
      </c>
      <c r="H16" s="510">
        <v>6</v>
      </c>
      <c r="I16" s="501">
        <v>96225</v>
      </c>
      <c r="J16" s="511" t="s">
        <v>562</v>
      </c>
      <c r="K16" s="512" t="s">
        <v>564</v>
      </c>
      <c r="L16" s="512" t="s">
        <v>1415</v>
      </c>
      <c r="M16" s="512">
        <v>382</v>
      </c>
      <c r="N16" s="513">
        <v>2.75</v>
      </c>
      <c r="O16" s="501">
        <v>12003</v>
      </c>
      <c r="P16" s="511" t="s">
        <v>1471</v>
      </c>
      <c r="Q16" s="512" t="s">
        <v>1472</v>
      </c>
      <c r="R16" s="512" t="s">
        <v>1415</v>
      </c>
      <c r="S16" s="512">
        <v>489</v>
      </c>
      <c r="T16" s="513">
        <v>0.875</v>
      </c>
      <c r="U16" s="501">
        <v>97262</v>
      </c>
      <c r="V16" s="511" t="s">
        <v>1141</v>
      </c>
      <c r="W16" s="512" t="s">
        <v>848</v>
      </c>
      <c r="X16" s="512" t="s">
        <v>1415</v>
      </c>
      <c r="Y16" s="512">
        <v>771</v>
      </c>
      <c r="Z16" s="513">
        <v>0</v>
      </c>
      <c r="AA16" s="501" t="s">
        <v>1641</v>
      </c>
      <c r="AB16" s="511" t="s">
        <v>88</v>
      </c>
      <c r="AC16" s="512" t="s">
        <v>88</v>
      </c>
      <c r="AD16" s="512" t="s">
        <v>88</v>
      </c>
      <c r="AE16" s="512">
        <v>9999</v>
      </c>
      <c r="AF16" s="513">
        <v>0</v>
      </c>
      <c r="AG16" s="501"/>
      <c r="AH16" s="521">
        <v>5</v>
      </c>
      <c r="AI16" s="514" t="e">
        <v>#REF!</v>
      </c>
      <c r="AJ16" s="515">
        <v>0</v>
      </c>
      <c r="AK16" s="514">
        <v>-2.25</v>
      </c>
      <c r="AL16" s="516" t="s">
        <v>1666</v>
      </c>
      <c r="AM16" s="517">
        <v>3.625</v>
      </c>
      <c r="AN16" s="446">
        <v>0</v>
      </c>
      <c r="AO16" s="446">
        <v>0</v>
      </c>
      <c r="AP16" s="446">
        <v>0</v>
      </c>
      <c r="AQ16" s="446">
        <v>0</v>
      </c>
      <c r="AR16" s="446">
        <v>0</v>
      </c>
    </row>
    <row r="17" spans="1:44" ht="14.25">
      <c r="A17" s="468">
        <v>3</v>
      </c>
      <c r="B17" s="468">
        <v>1</v>
      </c>
      <c r="C17" s="518">
        <v>0</v>
      </c>
      <c r="D17" s="468">
        <v>20557</v>
      </c>
      <c r="E17" s="468">
        <v>559</v>
      </c>
      <c r="F17" s="469" t="s">
        <v>1667</v>
      </c>
      <c r="G17" s="509" t="b">
        <v>0</v>
      </c>
      <c r="H17" s="510">
        <v>7</v>
      </c>
      <c r="I17" s="501">
        <v>26039</v>
      </c>
      <c r="J17" s="511" t="s">
        <v>828</v>
      </c>
      <c r="K17" s="512" t="s">
        <v>514</v>
      </c>
      <c r="L17" s="512" t="s">
        <v>1415</v>
      </c>
      <c r="M17" s="512">
        <v>559</v>
      </c>
      <c r="N17" s="513">
        <v>0</v>
      </c>
      <c r="O17" s="501" t="s">
        <v>1641</v>
      </c>
      <c r="P17" s="511" t="s">
        <v>1638</v>
      </c>
      <c r="Q17" s="512" t="s">
        <v>88</v>
      </c>
      <c r="R17" s="512" t="s">
        <v>88</v>
      </c>
      <c r="S17" s="512">
        <v>9999</v>
      </c>
      <c r="T17" s="513">
        <v>0</v>
      </c>
      <c r="U17" s="501" t="s">
        <v>1641</v>
      </c>
      <c r="V17" s="511" t="s">
        <v>1640</v>
      </c>
      <c r="W17" s="512" t="s">
        <v>88</v>
      </c>
      <c r="X17" s="512" t="s">
        <v>88</v>
      </c>
      <c r="Y17" s="512">
        <v>9999</v>
      </c>
      <c r="Z17" s="513">
        <v>0</v>
      </c>
      <c r="AA17" s="501" t="s">
        <v>1641</v>
      </c>
      <c r="AB17" s="511" t="s">
        <v>88</v>
      </c>
      <c r="AC17" s="512" t="s">
        <v>88</v>
      </c>
      <c r="AD17" s="512" t="s">
        <v>88</v>
      </c>
      <c r="AE17" s="512">
        <v>9999</v>
      </c>
      <c r="AF17" s="513">
        <v>0</v>
      </c>
      <c r="AG17" s="501"/>
      <c r="AH17" s="521">
        <v>6</v>
      </c>
      <c r="AI17" s="514" t="e">
        <v>#REF!</v>
      </c>
      <c r="AJ17" s="515">
        <v>0</v>
      </c>
      <c r="AK17" s="514">
        <v>-2.5</v>
      </c>
      <c r="AL17" s="516" t="s">
        <v>1668</v>
      </c>
      <c r="AM17" s="517">
        <v>0</v>
      </c>
      <c r="AN17" s="446">
        <v>0</v>
      </c>
      <c r="AO17" s="446">
        <v>0</v>
      </c>
      <c r="AP17" s="446">
        <v>0</v>
      </c>
      <c r="AQ17" s="446">
        <v>0</v>
      </c>
      <c r="AR17" s="446">
        <v>0</v>
      </c>
    </row>
    <row r="18" spans="1:44" ht="14.25">
      <c r="A18" s="468">
        <v>3</v>
      </c>
      <c r="B18" s="468">
        <v>1</v>
      </c>
      <c r="C18" s="518">
        <v>0</v>
      </c>
      <c r="D18" s="468">
        <v>29997</v>
      </c>
      <c r="E18" s="468">
        <v>9999</v>
      </c>
      <c r="F18" s="469" t="s">
        <v>1669</v>
      </c>
      <c r="G18" s="509" t="b">
        <v>0</v>
      </c>
      <c r="H18" s="510">
        <v>8</v>
      </c>
      <c r="I18" s="501" t="s">
        <v>1641</v>
      </c>
      <c r="J18" s="511" t="s">
        <v>1634</v>
      </c>
      <c r="K18" s="512" t="s">
        <v>88</v>
      </c>
      <c r="L18" s="512" t="s">
        <v>88</v>
      </c>
      <c r="M18" s="512">
        <v>9999</v>
      </c>
      <c r="N18" s="513">
        <v>0</v>
      </c>
      <c r="O18" s="501" t="s">
        <v>1641</v>
      </c>
      <c r="P18" s="511" t="s">
        <v>1635</v>
      </c>
      <c r="Q18" s="512" t="s">
        <v>88</v>
      </c>
      <c r="R18" s="512" t="s">
        <v>88</v>
      </c>
      <c r="S18" s="512">
        <v>9999</v>
      </c>
      <c r="T18" s="513">
        <v>0</v>
      </c>
      <c r="U18" s="501" t="s">
        <v>1641</v>
      </c>
      <c r="V18" s="511" t="s">
        <v>1636</v>
      </c>
      <c r="W18" s="512" t="s">
        <v>88</v>
      </c>
      <c r="X18" s="512" t="s">
        <v>88</v>
      </c>
      <c r="Y18" s="512">
        <v>9999</v>
      </c>
      <c r="Z18" s="513">
        <v>0</v>
      </c>
      <c r="AA18" s="501" t="s">
        <v>1641</v>
      </c>
      <c r="AB18" s="511" t="s">
        <v>88</v>
      </c>
      <c r="AC18" s="512" t="s">
        <v>88</v>
      </c>
      <c r="AD18" s="512" t="s">
        <v>88</v>
      </c>
      <c r="AE18" s="512">
        <v>9999</v>
      </c>
      <c r="AF18" s="513">
        <v>0</v>
      </c>
      <c r="AG18" s="501"/>
      <c r="AH18" s="521">
        <v>8</v>
      </c>
      <c r="AI18" s="514" t="e">
        <v>#REF!</v>
      </c>
      <c r="AJ18" s="515">
        <v>0</v>
      </c>
      <c r="AK18" s="514">
        <v>0</v>
      </c>
      <c r="AL18" s="516" t="s">
        <v>1670</v>
      </c>
      <c r="AM18" s="517">
        <v>0</v>
      </c>
      <c r="AN18" s="446">
        <v>0</v>
      </c>
      <c r="AO18" s="446">
        <v>0</v>
      </c>
      <c r="AP18" s="446">
        <v>0</v>
      </c>
      <c r="AQ18" s="446">
        <v>0</v>
      </c>
      <c r="AR18" s="446">
        <v>0</v>
      </c>
    </row>
    <row r="19" spans="1:44" ht="14.25">
      <c r="A19" s="468">
        <v>0</v>
      </c>
      <c r="B19" s="468">
        <v>0</v>
      </c>
      <c r="C19" s="518">
        <v>0</v>
      </c>
      <c r="D19" s="468">
        <v>99999</v>
      </c>
      <c r="E19" s="468">
        <v>9999</v>
      </c>
      <c r="F19" s="469" t="s">
        <v>1671</v>
      </c>
      <c r="G19" s="509" t="b">
        <v>1</v>
      </c>
      <c r="H19" s="510">
        <v>9</v>
      </c>
      <c r="I19" s="501" t="s">
        <v>1641</v>
      </c>
      <c r="J19" s="511" t="s">
        <v>88</v>
      </c>
      <c r="K19" s="512" t="s">
        <v>88</v>
      </c>
      <c r="L19" s="512" t="s">
        <v>88</v>
      </c>
      <c r="M19" s="512">
        <v>9999</v>
      </c>
      <c r="N19" s="513">
        <v>0</v>
      </c>
      <c r="O19" s="501" t="s">
        <v>1641</v>
      </c>
      <c r="P19" s="511" t="s">
        <v>88</v>
      </c>
      <c r="Q19" s="512" t="s">
        <v>88</v>
      </c>
      <c r="R19" s="512" t="s">
        <v>88</v>
      </c>
      <c r="S19" s="512">
        <v>9999</v>
      </c>
      <c r="T19" s="513">
        <v>0</v>
      </c>
      <c r="U19" s="501" t="s">
        <v>1641</v>
      </c>
      <c r="V19" s="511" t="s">
        <v>88</v>
      </c>
      <c r="W19" s="512" t="s">
        <v>88</v>
      </c>
      <c r="X19" s="512" t="s">
        <v>88</v>
      </c>
      <c r="Y19" s="512">
        <v>9999</v>
      </c>
      <c r="Z19" s="513">
        <v>0</v>
      </c>
      <c r="AA19" s="501" t="s">
        <v>1641</v>
      </c>
      <c r="AB19" s="511" t="s">
        <v>88</v>
      </c>
      <c r="AC19" s="512" t="s">
        <v>88</v>
      </c>
      <c r="AD19" s="512" t="s">
        <v>88</v>
      </c>
      <c r="AE19" s="512">
        <v>9999</v>
      </c>
      <c r="AF19" s="513">
        <v>0</v>
      </c>
      <c r="AG19" s="501"/>
      <c r="AH19" s="521">
        <v>0</v>
      </c>
      <c r="AI19" s="514" t="s">
        <v>1641</v>
      </c>
      <c r="AJ19" s="515" t="s">
        <v>1641</v>
      </c>
      <c r="AK19" s="514" t="s">
        <v>1641</v>
      </c>
      <c r="AL19" s="516" t="s">
        <v>1641</v>
      </c>
      <c r="AM19" s="517">
        <v>0</v>
      </c>
      <c r="AN19" s="446">
        <v>0</v>
      </c>
      <c r="AO19" s="446">
        <v>0</v>
      </c>
      <c r="AP19" s="446">
        <v>0</v>
      </c>
      <c r="AQ19" s="446">
        <v>0</v>
      </c>
      <c r="AR19" s="446">
        <v>0</v>
      </c>
    </row>
    <row r="20" spans="1:44" ht="14.25">
      <c r="A20" s="468">
        <v>0</v>
      </c>
      <c r="B20" s="468">
        <v>0</v>
      </c>
      <c r="C20" s="518">
        <v>0</v>
      </c>
      <c r="D20" s="468">
        <v>99999</v>
      </c>
      <c r="E20" s="468">
        <v>9999</v>
      </c>
      <c r="F20" s="469" t="s">
        <v>1672</v>
      </c>
      <c r="G20" s="509" t="b">
        <v>1</v>
      </c>
      <c r="H20" s="510">
        <v>10</v>
      </c>
      <c r="I20" s="501" t="s">
        <v>1641</v>
      </c>
      <c r="J20" s="511" t="s">
        <v>88</v>
      </c>
      <c r="K20" s="512" t="s">
        <v>88</v>
      </c>
      <c r="L20" s="512" t="s">
        <v>88</v>
      </c>
      <c r="M20" s="512">
        <v>9999</v>
      </c>
      <c r="N20" s="513">
        <v>0</v>
      </c>
      <c r="O20" s="501" t="s">
        <v>1641</v>
      </c>
      <c r="P20" s="511" t="s">
        <v>88</v>
      </c>
      <c r="Q20" s="512" t="s">
        <v>88</v>
      </c>
      <c r="R20" s="512" t="s">
        <v>88</v>
      </c>
      <c r="S20" s="512">
        <v>9999</v>
      </c>
      <c r="T20" s="513">
        <v>0</v>
      </c>
      <c r="U20" s="501" t="s">
        <v>1641</v>
      </c>
      <c r="V20" s="511" t="s">
        <v>88</v>
      </c>
      <c r="W20" s="512" t="s">
        <v>88</v>
      </c>
      <c r="X20" s="512" t="s">
        <v>88</v>
      </c>
      <c r="Y20" s="512">
        <v>9999</v>
      </c>
      <c r="Z20" s="513">
        <v>0</v>
      </c>
      <c r="AA20" s="501" t="s">
        <v>1641</v>
      </c>
      <c r="AB20" s="511" t="s">
        <v>88</v>
      </c>
      <c r="AC20" s="512" t="s">
        <v>88</v>
      </c>
      <c r="AD20" s="512" t="s">
        <v>88</v>
      </c>
      <c r="AE20" s="512">
        <v>9999</v>
      </c>
      <c r="AF20" s="513">
        <v>0</v>
      </c>
      <c r="AG20" s="501"/>
      <c r="AH20" s="521">
        <v>0</v>
      </c>
      <c r="AI20" s="514" t="s">
        <v>1641</v>
      </c>
      <c r="AJ20" s="515" t="s">
        <v>1641</v>
      </c>
      <c r="AK20" s="514" t="s">
        <v>1641</v>
      </c>
      <c r="AL20" s="516" t="s">
        <v>1641</v>
      </c>
      <c r="AM20" s="517">
        <v>0</v>
      </c>
      <c r="AN20" s="446">
        <v>0</v>
      </c>
      <c r="AO20" s="446">
        <v>0</v>
      </c>
      <c r="AP20" s="446">
        <v>0</v>
      </c>
      <c r="AQ20" s="446">
        <v>0</v>
      </c>
      <c r="AR20" s="446">
        <v>0</v>
      </c>
    </row>
    <row r="21" spans="1:44" ht="14.25">
      <c r="A21" s="468">
        <v>0</v>
      </c>
      <c r="B21" s="468">
        <v>0</v>
      </c>
      <c r="C21" s="518">
        <v>0</v>
      </c>
      <c r="D21" s="468">
        <v>99999</v>
      </c>
      <c r="E21" s="468">
        <v>9999</v>
      </c>
      <c r="F21" s="469" t="s">
        <v>1673</v>
      </c>
      <c r="G21" s="509" t="b">
        <v>1</v>
      </c>
      <c r="H21" s="510">
        <v>11</v>
      </c>
      <c r="I21" s="501" t="s">
        <v>1641</v>
      </c>
      <c r="J21" s="511" t="s">
        <v>88</v>
      </c>
      <c r="K21" s="512" t="s">
        <v>88</v>
      </c>
      <c r="L21" s="512" t="s">
        <v>88</v>
      </c>
      <c r="M21" s="512">
        <v>9999</v>
      </c>
      <c r="N21" s="513">
        <v>0</v>
      </c>
      <c r="O21" s="501" t="s">
        <v>1641</v>
      </c>
      <c r="P21" s="511" t="s">
        <v>88</v>
      </c>
      <c r="Q21" s="512" t="s">
        <v>88</v>
      </c>
      <c r="R21" s="512" t="s">
        <v>88</v>
      </c>
      <c r="S21" s="512">
        <v>9999</v>
      </c>
      <c r="T21" s="513">
        <v>0</v>
      </c>
      <c r="U21" s="501" t="s">
        <v>1641</v>
      </c>
      <c r="V21" s="511" t="s">
        <v>88</v>
      </c>
      <c r="W21" s="512" t="s">
        <v>88</v>
      </c>
      <c r="X21" s="512" t="s">
        <v>88</v>
      </c>
      <c r="Y21" s="512">
        <v>9999</v>
      </c>
      <c r="Z21" s="513">
        <v>0</v>
      </c>
      <c r="AA21" s="501" t="s">
        <v>1641</v>
      </c>
      <c r="AB21" s="511" t="s">
        <v>88</v>
      </c>
      <c r="AC21" s="512" t="s">
        <v>88</v>
      </c>
      <c r="AD21" s="512" t="s">
        <v>88</v>
      </c>
      <c r="AE21" s="512">
        <v>9999</v>
      </c>
      <c r="AF21" s="513">
        <v>0</v>
      </c>
      <c r="AG21" s="501"/>
      <c r="AH21" s="521">
        <v>0</v>
      </c>
      <c r="AI21" s="514" t="s">
        <v>1641</v>
      </c>
      <c r="AJ21" s="515" t="s">
        <v>1641</v>
      </c>
      <c r="AK21" s="514" t="s">
        <v>1641</v>
      </c>
      <c r="AL21" s="516" t="s">
        <v>1641</v>
      </c>
      <c r="AM21" s="517">
        <v>0</v>
      </c>
      <c r="AN21" s="446">
        <v>0</v>
      </c>
      <c r="AO21" s="446">
        <v>0</v>
      </c>
      <c r="AP21" s="446">
        <v>0</v>
      </c>
      <c r="AQ21" s="446">
        <v>0</v>
      </c>
      <c r="AR21" s="446">
        <v>0</v>
      </c>
    </row>
    <row r="22" spans="1:44" ht="14.25">
      <c r="A22" s="468">
        <v>0</v>
      </c>
      <c r="B22" s="468">
        <v>0</v>
      </c>
      <c r="C22" s="518">
        <v>0</v>
      </c>
      <c r="D22" s="468">
        <v>99999</v>
      </c>
      <c r="E22" s="468">
        <v>9999</v>
      </c>
      <c r="F22" s="469" t="s">
        <v>1674</v>
      </c>
      <c r="G22" s="509" t="b">
        <v>1</v>
      </c>
      <c r="H22" s="510">
        <v>12</v>
      </c>
      <c r="I22" s="501" t="s">
        <v>1641</v>
      </c>
      <c r="J22" s="511" t="s">
        <v>88</v>
      </c>
      <c r="K22" s="512" t="s">
        <v>88</v>
      </c>
      <c r="L22" s="512" t="s">
        <v>88</v>
      </c>
      <c r="M22" s="512">
        <v>9999</v>
      </c>
      <c r="N22" s="513">
        <v>0</v>
      </c>
      <c r="O22" s="501" t="s">
        <v>1641</v>
      </c>
      <c r="P22" s="511" t="s">
        <v>88</v>
      </c>
      <c r="Q22" s="512" t="s">
        <v>88</v>
      </c>
      <c r="R22" s="512" t="s">
        <v>88</v>
      </c>
      <c r="S22" s="512">
        <v>9999</v>
      </c>
      <c r="T22" s="513">
        <v>0</v>
      </c>
      <c r="U22" s="501" t="s">
        <v>1641</v>
      </c>
      <c r="V22" s="511" t="s">
        <v>88</v>
      </c>
      <c r="W22" s="512" t="s">
        <v>88</v>
      </c>
      <c r="X22" s="512" t="s">
        <v>88</v>
      </c>
      <c r="Y22" s="512">
        <v>9999</v>
      </c>
      <c r="Z22" s="513">
        <v>0</v>
      </c>
      <c r="AA22" s="501" t="s">
        <v>1641</v>
      </c>
      <c r="AB22" s="511" t="s">
        <v>88</v>
      </c>
      <c r="AC22" s="512" t="s">
        <v>88</v>
      </c>
      <c r="AD22" s="512" t="s">
        <v>88</v>
      </c>
      <c r="AE22" s="512">
        <v>9999</v>
      </c>
      <c r="AF22" s="513">
        <v>0</v>
      </c>
      <c r="AG22" s="501"/>
      <c r="AH22" s="521">
        <v>0</v>
      </c>
      <c r="AI22" s="514" t="s">
        <v>1641</v>
      </c>
      <c r="AJ22" s="515" t="s">
        <v>1641</v>
      </c>
      <c r="AK22" s="514" t="s">
        <v>1641</v>
      </c>
      <c r="AL22" s="516" t="s">
        <v>1641</v>
      </c>
      <c r="AM22" s="517">
        <v>0</v>
      </c>
      <c r="AN22" s="446">
        <v>0</v>
      </c>
      <c r="AO22" s="446">
        <v>0</v>
      </c>
      <c r="AP22" s="446">
        <v>0</v>
      </c>
      <c r="AQ22" s="446">
        <v>0</v>
      </c>
      <c r="AR22" s="446">
        <v>0</v>
      </c>
    </row>
    <row r="23" spans="1:44" ht="14.25">
      <c r="A23" s="468">
        <v>0</v>
      </c>
      <c r="B23" s="468">
        <v>0</v>
      </c>
      <c r="C23" s="518">
        <v>0</v>
      </c>
      <c r="D23" s="468">
        <v>99999</v>
      </c>
      <c r="E23" s="468">
        <v>9999</v>
      </c>
      <c r="F23" s="469" t="s">
        <v>1675</v>
      </c>
      <c r="G23" s="509" t="b">
        <v>1</v>
      </c>
      <c r="H23" s="510">
        <v>13</v>
      </c>
      <c r="I23" s="501" t="s">
        <v>1641</v>
      </c>
      <c r="J23" s="511" t="s">
        <v>88</v>
      </c>
      <c r="K23" s="512" t="s">
        <v>88</v>
      </c>
      <c r="L23" s="512" t="s">
        <v>88</v>
      </c>
      <c r="M23" s="512">
        <v>9999</v>
      </c>
      <c r="N23" s="513">
        <v>0</v>
      </c>
      <c r="O23" s="501" t="s">
        <v>1641</v>
      </c>
      <c r="P23" s="511" t="s">
        <v>88</v>
      </c>
      <c r="Q23" s="512" t="s">
        <v>88</v>
      </c>
      <c r="R23" s="512" t="s">
        <v>88</v>
      </c>
      <c r="S23" s="512">
        <v>9999</v>
      </c>
      <c r="T23" s="513">
        <v>0</v>
      </c>
      <c r="U23" s="501" t="s">
        <v>1641</v>
      </c>
      <c r="V23" s="511" t="s">
        <v>88</v>
      </c>
      <c r="W23" s="512" t="s">
        <v>88</v>
      </c>
      <c r="X23" s="512" t="s">
        <v>88</v>
      </c>
      <c r="Y23" s="512">
        <v>9999</v>
      </c>
      <c r="Z23" s="513">
        <v>0</v>
      </c>
      <c r="AA23" s="501" t="s">
        <v>1641</v>
      </c>
      <c r="AB23" s="511" t="s">
        <v>88</v>
      </c>
      <c r="AC23" s="512" t="s">
        <v>88</v>
      </c>
      <c r="AD23" s="512" t="s">
        <v>88</v>
      </c>
      <c r="AE23" s="512">
        <v>9999</v>
      </c>
      <c r="AF23" s="513">
        <v>0</v>
      </c>
      <c r="AG23" s="501"/>
      <c r="AH23" s="521">
        <v>0</v>
      </c>
      <c r="AI23" s="514" t="s">
        <v>1641</v>
      </c>
      <c r="AJ23" s="515" t="s">
        <v>1641</v>
      </c>
      <c r="AK23" s="514" t="s">
        <v>1641</v>
      </c>
      <c r="AL23" s="516" t="s">
        <v>1641</v>
      </c>
      <c r="AM23" s="517">
        <v>0</v>
      </c>
      <c r="AN23" s="446">
        <v>0</v>
      </c>
      <c r="AO23" s="446">
        <v>0</v>
      </c>
      <c r="AP23" s="446">
        <v>0</v>
      </c>
      <c r="AQ23" s="446">
        <v>0</v>
      </c>
      <c r="AR23" s="446">
        <v>0</v>
      </c>
    </row>
    <row r="24" spans="1:44" ht="14.25">
      <c r="A24" s="468">
        <v>0</v>
      </c>
      <c r="B24" s="468">
        <v>0</v>
      </c>
      <c r="C24" s="518">
        <v>0</v>
      </c>
      <c r="D24" s="468">
        <v>99999</v>
      </c>
      <c r="E24" s="468">
        <v>9999</v>
      </c>
      <c r="F24" s="469" t="s">
        <v>1676</v>
      </c>
      <c r="G24" s="509" t="b">
        <v>1</v>
      </c>
      <c r="H24" s="510">
        <v>14</v>
      </c>
      <c r="I24" s="501" t="s">
        <v>1641</v>
      </c>
      <c r="J24" s="511" t="s">
        <v>88</v>
      </c>
      <c r="K24" s="512" t="s">
        <v>88</v>
      </c>
      <c r="L24" s="512" t="s">
        <v>88</v>
      </c>
      <c r="M24" s="512">
        <v>9999</v>
      </c>
      <c r="N24" s="513">
        <v>0</v>
      </c>
      <c r="O24" s="501" t="s">
        <v>1641</v>
      </c>
      <c r="P24" s="511" t="s">
        <v>88</v>
      </c>
      <c r="Q24" s="512" t="s">
        <v>88</v>
      </c>
      <c r="R24" s="512" t="s">
        <v>88</v>
      </c>
      <c r="S24" s="512">
        <v>9999</v>
      </c>
      <c r="T24" s="513">
        <v>0</v>
      </c>
      <c r="U24" s="501" t="s">
        <v>1641</v>
      </c>
      <c r="V24" s="511" t="s">
        <v>88</v>
      </c>
      <c r="W24" s="512" t="s">
        <v>88</v>
      </c>
      <c r="X24" s="512" t="s">
        <v>88</v>
      </c>
      <c r="Y24" s="512">
        <v>9999</v>
      </c>
      <c r="Z24" s="513">
        <v>0</v>
      </c>
      <c r="AA24" s="501" t="s">
        <v>1641</v>
      </c>
      <c r="AB24" s="511" t="s">
        <v>88</v>
      </c>
      <c r="AC24" s="512" t="s">
        <v>88</v>
      </c>
      <c r="AD24" s="512" t="s">
        <v>88</v>
      </c>
      <c r="AE24" s="512">
        <v>9999</v>
      </c>
      <c r="AF24" s="513">
        <v>0</v>
      </c>
      <c r="AG24" s="501"/>
      <c r="AH24" s="521">
        <v>0</v>
      </c>
      <c r="AI24" s="514" t="s">
        <v>1641</v>
      </c>
      <c r="AJ24" s="515" t="s">
        <v>1641</v>
      </c>
      <c r="AK24" s="514" t="s">
        <v>1641</v>
      </c>
      <c r="AL24" s="516" t="s">
        <v>1641</v>
      </c>
      <c r="AM24" s="517">
        <v>0</v>
      </c>
      <c r="AN24" s="446">
        <v>0</v>
      </c>
      <c r="AO24" s="446">
        <v>0</v>
      </c>
      <c r="AP24" s="446">
        <v>0</v>
      </c>
      <c r="AQ24" s="446">
        <v>0</v>
      </c>
      <c r="AR24" s="446">
        <v>0</v>
      </c>
    </row>
    <row r="25" spans="1:44" ht="14.25">
      <c r="A25" s="468">
        <v>0</v>
      </c>
      <c r="B25" s="468">
        <v>0</v>
      </c>
      <c r="C25" s="518">
        <v>0</v>
      </c>
      <c r="D25" s="468">
        <v>99999</v>
      </c>
      <c r="E25" s="468">
        <v>9999</v>
      </c>
      <c r="F25" s="469" t="s">
        <v>1677</v>
      </c>
      <c r="G25" s="509" t="b">
        <v>1</v>
      </c>
      <c r="H25" s="510">
        <v>15</v>
      </c>
      <c r="I25" s="501" t="s">
        <v>1641</v>
      </c>
      <c r="J25" s="511" t="s">
        <v>88</v>
      </c>
      <c r="K25" s="512" t="s">
        <v>88</v>
      </c>
      <c r="L25" s="512" t="s">
        <v>88</v>
      </c>
      <c r="M25" s="512">
        <v>9999</v>
      </c>
      <c r="N25" s="513">
        <v>0</v>
      </c>
      <c r="O25" s="501" t="s">
        <v>1641</v>
      </c>
      <c r="P25" s="511" t="s">
        <v>88</v>
      </c>
      <c r="Q25" s="512" t="s">
        <v>88</v>
      </c>
      <c r="R25" s="512" t="s">
        <v>88</v>
      </c>
      <c r="S25" s="512">
        <v>9999</v>
      </c>
      <c r="T25" s="513">
        <v>0</v>
      </c>
      <c r="U25" s="501" t="s">
        <v>1641</v>
      </c>
      <c r="V25" s="511" t="s">
        <v>88</v>
      </c>
      <c r="W25" s="512" t="s">
        <v>88</v>
      </c>
      <c r="X25" s="512" t="s">
        <v>88</v>
      </c>
      <c r="Y25" s="512">
        <v>9999</v>
      </c>
      <c r="Z25" s="513">
        <v>0</v>
      </c>
      <c r="AA25" s="501" t="s">
        <v>1641</v>
      </c>
      <c r="AB25" s="511" t="s">
        <v>88</v>
      </c>
      <c r="AC25" s="512" t="s">
        <v>88</v>
      </c>
      <c r="AD25" s="512" t="s">
        <v>88</v>
      </c>
      <c r="AE25" s="512">
        <v>9999</v>
      </c>
      <c r="AF25" s="513">
        <v>0</v>
      </c>
      <c r="AG25" s="501"/>
      <c r="AH25" s="521">
        <v>0</v>
      </c>
      <c r="AI25" s="514" t="s">
        <v>1641</v>
      </c>
      <c r="AJ25" s="515" t="s">
        <v>1641</v>
      </c>
      <c r="AK25" s="514" t="s">
        <v>1641</v>
      </c>
      <c r="AL25" s="516" t="s">
        <v>1641</v>
      </c>
      <c r="AM25" s="517">
        <v>0</v>
      </c>
      <c r="AN25" s="446">
        <v>0</v>
      </c>
      <c r="AO25" s="446">
        <v>0</v>
      </c>
      <c r="AP25" s="446">
        <v>0</v>
      </c>
      <c r="AQ25" s="446">
        <v>0</v>
      </c>
      <c r="AR25" s="446">
        <v>0</v>
      </c>
    </row>
    <row r="26" spans="1:44" ht="14.25">
      <c r="A26" s="468">
        <v>0</v>
      </c>
      <c r="B26" s="468">
        <v>0</v>
      </c>
      <c r="C26" s="518">
        <v>0</v>
      </c>
      <c r="D26" s="468">
        <v>99999</v>
      </c>
      <c r="E26" s="468">
        <v>9999</v>
      </c>
      <c r="F26" s="469" t="s">
        <v>1678</v>
      </c>
      <c r="G26" s="509" t="b">
        <v>1</v>
      </c>
      <c r="H26" s="510">
        <v>16</v>
      </c>
      <c r="I26" s="501" t="s">
        <v>1641</v>
      </c>
      <c r="J26" s="511" t="s">
        <v>88</v>
      </c>
      <c r="K26" s="512" t="s">
        <v>88</v>
      </c>
      <c r="L26" s="512" t="s">
        <v>88</v>
      </c>
      <c r="M26" s="512">
        <v>9999</v>
      </c>
      <c r="N26" s="513">
        <v>0</v>
      </c>
      <c r="O26" s="501" t="s">
        <v>1641</v>
      </c>
      <c r="P26" s="511" t="s">
        <v>88</v>
      </c>
      <c r="Q26" s="512" t="s">
        <v>88</v>
      </c>
      <c r="R26" s="512" t="s">
        <v>88</v>
      </c>
      <c r="S26" s="512">
        <v>9999</v>
      </c>
      <c r="T26" s="513">
        <v>0</v>
      </c>
      <c r="U26" s="501" t="s">
        <v>1641</v>
      </c>
      <c r="V26" s="511" t="s">
        <v>88</v>
      </c>
      <c r="W26" s="512" t="s">
        <v>88</v>
      </c>
      <c r="X26" s="512" t="s">
        <v>88</v>
      </c>
      <c r="Y26" s="512">
        <v>9999</v>
      </c>
      <c r="Z26" s="513">
        <v>0</v>
      </c>
      <c r="AA26" s="501" t="s">
        <v>1641</v>
      </c>
      <c r="AB26" s="511" t="s">
        <v>88</v>
      </c>
      <c r="AC26" s="512" t="s">
        <v>88</v>
      </c>
      <c r="AD26" s="512" t="s">
        <v>88</v>
      </c>
      <c r="AE26" s="512">
        <v>9999</v>
      </c>
      <c r="AF26" s="513">
        <v>0</v>
      </c>
      <c r="AG26" s="501"/>
      <c r="AH26" s="521">
        <v>0</v>
      </c>
      <c r="AI26" s="514" t="s">
        <v>1641</v>
      </c>
      <c r="AJ26" s="515" t="s">
        <v>1641</v>
      </c>
      <c r="AK26" s="514" t="s">
        <v>1641</v>
      </c>
      <c r="AL26" s="516" t="s">
        <v>1641</v>
      </c>
      <c r="AM26" s="517">
        <v>0</v>
      </c>
      <c r="AN26" s="446">
        <v>0</v>
      </c>
      <c r="AO26" s="446">
        <v>0</v>
      </c>
      <c r="AP26" s="446">
        <v>0</v>
      </c>
      <c r="AQ26" s="446">
        <v>0</v>
      </c>
      <c r="AR26" s="446">
        <v>0</v>
      </c>
    </row>
    <row r="27" spans="1:44" ht="14.25">
      <c r="A27" s="468">
        <v>0</v>
      </c>
      <c r="B27" s="468">
        <v>0</v>
      </c>
      <c r="C27" s="518">
        <v>0</v>
      </c>
      <c r="D27" s="468">
        <v>99999</v>
      </c>
      <c r="E27" s="468">
        <v>9999</v>
      </c>
      <c r="F27" s="469" t="s">
        <v>1679</v>
      </c>
      <c r="G27" s="509" t="b">
        <v>1</v>
      </c>
      <c r="H27" s="510">
        <v>17</v>
      </c>
      <c r="I27" s="501" t="s">
        <v>1641</v>
      </c>
      <c r="J27" s="511" t="s">
        <v>88</v>
      </c>
      <c r="K27" s="512" t="s">
        <v>88</v>
      </c>
      <c r="L27" s="512" t="s">
        <v>88</v>
      </c>
      <c r="M27" s="512">
        <v>9999</v>
      </c>
      <c r="N27" s="513">
        <v>0</v>
      </c>
      <c r="O27" s="501" t="s">
        <v>1641</v>
      </c>
      <c r="P27" s="511" t="s">
        <v>88</v>
      </c>
      <c r="Q27" s="512" t="s">
        <v>88</v>
      </c>
      <c r="R27" s="512" t="s">
        <v>88</v>
      </c>
      <c r="S27" s="512">
        <v>9999</v>
      </c>
      <c r="T27" s="513">
        <v>0</v>
      </c>
      <c r="U27" s="501" t="s">
        <v>1641</v>
      </c>
      <c r="V27" s="511" t="s">
        <v>88</v>
      </c>
      <c r="W27" s="512" t="s">
        <v>88</v>
      </c>
      <c r="X27" s="512" t="s">
        <v>88</v>
      </c>
      <c r="Y27" s="512">
        <v>9999</v>
      </c>
      <c r="Z27" s="513">
        <v>0</v>
      </c>
      <c r="AA27" s="501" t="s">
        <v>1641</v>
      </c>
      <c r="AB27" s="511" t="s">
        <v>88</v>
      </c>
      <c r="AC27" s="512" t="s">
        <v>88</v>
      </c>
      <c r="AD27" s="512" t="s">
        <v>88</v>
      </c>
      <c r="AE27" s="512">
        <v>9999</v>
      </c>
      <c r="AF27" s="513">
        <v>0</v>
      </c>
      <c r="AG27" s="501"/>
      <c r="AH27" s="521">
        <v>0</v>
      </c>
      <c r="AI27" s="514" t="s">
        <v>1641</v>
      </c>
      <c r="AJ27" s="515" t="s">
        <v>1641</v>
      </c>
      <c r="AK27" s="514" t="s">
        <v>1641</v>
      </c>
      <c r="AL27" s="516" t="s">
        <v>1641</v>
      </c>
      <c r="AM27" s="517">
        <v>0</v>
      </c>
      <c r="AN27" s="446">
        <v>0</v>
      </c>
      <c r="AO27" s="446">
        <v>0</v>
      </c>
      <c r="AP27" s="446">
        <v>0</v>
      </c>
      <c r="AQ27" s="446">
        <v>0</v>
      </c>
      <c r="AR27" s="446">
        <v>0</v>
      </c>
    </row>
    <row r="28" spans="1:44" ht="14.25">
      <c r="A28" s="468">
        <v>0</v>
      </c>
      <c r="B28" s="468">
        <v>0</v>
      </c>
      <c r="C28" s="518">
        <v>0</v>
      </c>
      <c r="D28" s="468">
        <v>99999</v>
      </c>
      <c r="E28" s="468">
        <v>9999</v>
      </c>
      <c r="F28" s="469" t="s">
        <v>1680</v>
      </c>
      <c r="G28" s="509" t="b">
        <v>1</v>
      </c>
      <c r="H28" s="510">
        <v>18</v>
      </c>
      <c r="I28" s="501" t="s">
        <v>1641</v>
      </c>
      <c r="J28" s="511" t="s">
        <v>88</v>
      </c>
      <c r="K28" s="512" t="s">
        <v>88</v>
      </c>
      <c r="L28" s="512" t="s">
        <v>88</v>
      </c>
      <c r="M28" s="512">
        <v>9999</v>
      </c>
      <c r="N28" s="513">
        <v>0</v>
      </c>
      <c r="O28" s="501" t="s">
        <v>1641</v>
      </c>
      <c r="P28" s="511" t="s">
        <v>88</v>
      </c>
      <c r="Q28" s="512" t="s">
        <v>88</v>
      </c>
      <c r="R28" s="512" t="s">
        <v>88</v>
      </c>
      <c r="S28" s="512">
        <v>9999</v>
      </c>
      <c r="T28" s="513">
        <v>0</v>
      </c>
      <c r="U28" s="501" t="s">
        <v>1641</v>
      </c>
      <c r="V28" s="511" t="s">
        <v>88</v>
      </c>
      <c r="W28" s="512" t="s">
        <v>88</v>
      </c>
      <c r="X28" s="512" t="s">
        <v>88</v>
      </c>
      <c r="Y28" s="512">
        <v>9999</v>
      </c>
      <c r="Z28" s="513">
        <v>0</v>
      </c>
      <c r="AA28" s="501" t="s">
        <v>1641</v>
      </c>
      <c r="AB28" s="511" t="s">
        <v>88</v>
      </c>
      <c r="AC28" s="512" t="s">
        <v>88</v>
      </c>
      <c r="AD28" s="512" t="s">
        <v>88</v>
      </c>
      <c r="AE28" s="512">
        <v>9999</v>
      </c>
      <c r="AF28" s="513">
        <v>0</v>
      </c>
      <c r="AG28" s="501"/>
      <c r="AH28" s="521">
        <v>0</v>
      </c>
      <c r="AI28" s="514" t="s">
        <v>1641</v>
      </c>
      <c r="AJ28" s="515" t="s">
        <v>1641</v>
      </c>
      <c r="AK28" s="514" t="s">
        <v>1641</v>
      </c>
      <c r="AL28" s="516" t="s">
        <v>1641</v>
      </c>
      <c r="AM28" s="517">
        <v>0</v>
      </c>
      <c r="AN28" s="446">
        <v>0</v>
      </c>
      <c r="AO28" s="446">
        <v>0</v>
      </c>
      <c r="AP28" s="446">
        <v>0</v>
      </c>
      <c r="AQ28" s="446">
        <v>0</v>
      </c>
      <c r="AR28" s="446">
        <v>0</v>
      </c>
    </row>
    <row r="29" spans="1:44" ht="14.25">
      <c r="A29" s="468">
        <v>0</v>
      </c>
      <c r="B29" s="468">
        <v>0</v>
      </c>
      <c r="C29" s="518">
        <v>0</v>
      </c>
      <c r="D29" s="468">
        <v>99999</v>
      </c>
      <c r="E29" s="468">
        <v>9999</v>
      </c>
      <c r="F29" s="469" t="s">
        <v>1681</v>
      </c>
      <c r="G29" s="509" t="b">
        <v>1</v>
      </c>
      <c r="H29" s="510">
        <v>19</v>
      </c>
      <c r="I29" s="501" t="s">
        <v>1641</v>
      </c>
      <c r="J29" s="511" t="s">
        <v>88</v>
      </c>
      <c r="K29" s="512" t="s">
        <v>88</v>
      </c>
      <c r="L29" s="512" t="s">
        <v>88</v>
      </c>
      <c r="M29" s="512">
        <v>9999</v>
      </c>
      <c r="N29" s="513">
        <v>0</v>
      </c>
      <c r="O29" s="501" t="s">
        <v>1641</v>
      </c>
      <c r="P29" s="511" t="s">
        <v>88</v>
      </c>
      <c r="Q29" s="512" t="s">
        <v>88</v>
      </c>
      <c r="R29" s="512" t="s">
        <v>88</v>
      </c>
      <c r="S29" s="512">
        <v>9999</v>
      </c>
      <c r="T29" s="513">
        <v>0</v>
      </c>
      <c r="U29" s="501" t="s">
        <v>1641</v>
      </c>
      <c r="V29" s="511" t="s">
        <v>88</v>
      </c>
      <c r="W29" s="512" t="s">
        <v>88</v>
      </c>
      <c r="X29" s="512" t="s">
        <v>88</v>
      </c>
      <c r="Y29" s="512">
        <v>9999</v>
      </c>
      <c r="Z29" s="513">
        <v>0</v>
      </c>
      <c r="AA29" s="501" t="s">
        <v>1641</v>
      </c>
      <c r="AB29" s="511" t="s">
        <v>88</v>
      </c>
      <c r="AC29" s="512" t="s">
        <v>88</v>
      </c>
      <c r="AD29" s="512" t="s">
        <v>88</v>
      </c>
      <c r="AE29" s="512">
        <v>9999</v>
      </c>
      <c r="AF29" s="513">
        <v>0</v>
      </c>
      <c r="AG29" s="501"/>
      <c r="AH29" s="521">
        <v>0</v>
      </c>
      <c r="AI29" s="514" t="s">
        <v>1641</v>
      </c>
      <c r="AJ29" s="515" t="s">
        <v>1641</v>
      </c>
      <c r="AK29" s="514" t="s">
        <v>1641</v>
      </c>
      <c r="AL29" s="516" t="s">
        <v>1641</v>
      </c>
      <c r="AM29" s="517">
        <v>0</v>
      </c>
      <c r="AN29" s="446">
        <v>0</v>
      </c>
      <c r="AO29" s="446">
        <v>0</v>
      </c>
      <c r="AP29" s="446">
        <v>0</v>
      </c>
      <c r="AQ29" s="446">
        <v>0</v>
      </c>
      <c r="AR29" s="446">
        <v>0</v>
      </c>
    </row>
    <row r="30" spans="1:44" ht="14.25">
      <c r="A30" s="468">
        <v>0</v>
      </c>
      <c r="B30" s="468">
        <v>0</v>
      </c>
      <c r="C30" s="518">
        <v>0</v>
      </c>
      <c r="D30" s="468">
        <v>99999</v>
      </c>
      <c r="E30" s="468">
        <v>9999</v>
      </c>
      <c r="F30" s="469" t="s">
        <v>1682</v>
      </c>
      <c r="G30" s="509" t="b">
        <v>1</v>
      </c>
      <c r="H30" s="510">
        <v>20</v>
      </c>
      <c r="I30" s="501" t="s">
        <v>1641</v>
      </c>
      <c r="J30" s="511" t="s">
        <v>88</v>
      </c>
      <c r="K30" s="512" t="s">
        <v>88</v>
      </c>
      <c r="L30" s="512" t="s">
        <v>88</v>
      </c>
      <c r="M30" s="512">
        <v>9999</v>
      </c>
      <c r="N30" s="513">
        <v>0</v>
      </c>
      <c r="O30" s="501" t="s">
        <v>1641</v>
      </c>
      <c r="P30" s="511" t="s">
        <v>88</v>
      </c>
      <c r="Q30" s="512" t="s">
        <v>88</v>
      </c>
      <c r="R30" s="512" t="s">
        <v>88</v>
      </c>
      <c r="S30" s="512">
        <v>9999</v>
      </c>
      <c r="T30" s="513">
        <v>0</v>
      </c>
      <c r="U30" s="501" t="s">
        <v>1641</v>
      </c>
      <c r="V30" s="511" t="s">
        <v>88</v>
      </c>
      <c r="W30" s="512" t="s">
        <v>88</v>
      </c>
      <c r="X30" s="512" t="s">
        <v>88</v>
      </c>
      <c r="Y30" s="512">
        <v>9999</v>
      </c>
      <c r="Z30" s="513">
        <v>0</v>
      </c>
      <c r="AA30" s="501" t="s">
        <v>1641</v>
      </c>
      <c r="AB30" s="511" t="s">
        <v>88</v>
      </c>
      <c r="AC30" s="512" t="s">
        <v>88</v>
      </c>
      <c r="AD30" s="512" t="s">
        <v>88</v>
      </c>
      <c r="AE30" s="512">
        <v>9999</v>
      </c>
      <c r="AF30" s="513">
        <v>0</v>
      </c>
      <c r="AG30" s="501"/>
      <c r="AH30" s="521">
        <v>0</v>
      </c>
      <c r="AI30" s="514" t="s">
        <v>1641</v>
      </c>
      <c r="AJ30" s="515" t="s">
        <v>1641</v>
      </c>
      <c r="AK30" s="514" t="s">
        <v>1641</v>
      </c>
      <c r="AL30" s="516" t="s">
        <v>1641</v>
      </c>
      <c r="AM30" s="517">
        <v>0</v>
      </c>
      <c r="AN30" s="446">
        <v>0</v>
      </c>
      <c r="AO30" s="446">
        <v>0</v>
      </c>
      <c r="AP30" s="446">
        <v>0</v>
      </c>
      <c r="AQ30" s="446">
        <v>0</v>
      </c>
      <c r="AR30" s="446">
        <v>0</v>
      </c>
    </row>
    <row r="31" spans="1:44" ht="14.25">
      <c r="A31" s="468">
        <v>0</v>
      </c>
      <c r="B31" s="468">
        <v>0</v>
      </c>
      <c r="C31" s="518">
        <v>0</v>
      </c>
      <c r="D31" s="468">
        <v>99999</v>
      </c>
      <c r="E31" s="468">
        <v>9999</v>
      </c>
      <c r="F31" s="469" t="s">
        <v>1683</v>
      </c>
      <c r="G31" s="509" t="b">
        <v>1</v>
      </c>
      <c r="H31" s="510">
        <v>21</v>
      </c>
      <c r="I31" s="501" t="s">
        <v>1641</v>
      </c>
      <c r="J31" s="511" t="s">
        <v>88</v>
      </c>
      <c r="K31" s="512" t="s">
        <v>88</v>
      </c>
      <c r="L31" s="512" t="s">
        <v>88</v>
      </c>
      <c r="M31" s="512">
        <v>9999</v>
      </c>
      <c r="N31" s="513">
        <v>0</v>
      </c>
      <c r="O31" s="501" t="s">
        <v>1641</v>
      </c>
      <c r="P31" s="511" t="s">
        <v>88</v>
      </c>
      <c r="Q31" s="512" t="s">
        <v>88</v>
      </c>
      <c r="R31" s="512" t="s">
        <v>88</v>
      </c>
      <c r="S31" s="512">
        <v>9999</v>
      </c>
      <c r="T31" s="513">
        <v>0</v>
      </c>
      <c r="U31" s="501" t="s">
        <v>1641</v>
      </c>
      <c r="V31" s="511" t="s">
        <v>88</v>
      </c>
      <c r="W31" s="512" t="s">
        <v>88</v>
      </c>
      <c r="X31" s="512" t="s">
        <v>88</v>
      </c>
      <c r="Y31" s="512">
        <v>9999</v>
      </c>
      <c r="Z31" s="513">
        <v>0</v>
      </c>
      <c r="AA31" s="501" t="s">
        <v>1641</v>
      </c>
      <c r="AB31" s="511" t="s">
        <v>88</v>
      </c>
      <c r="AC31" s="512" t="s">
        <v>88</v>
      </c>
      <c r="AD31" s="512" t="s">
        <v>88</v>
      </c>
      <c r="AE31" s="512">
        <v>9999</v>
      </c>
      <c r="AF31" s="513">
        <v>0</v>
      </c>
      <c r="AG31" s="501"/>
      <c r="AH31" s="521">
        <v>0</v>
      </c>
      <c r="AI31" s="514" t="s">
        <v>1641</v>
      </c>
      <c r="AJ31" s="515" t="s">
        <v>1641</v>
      </c>
      <c r="AK31" s="514" t="s">
        <v>1641</v>
      </c>
      <c r="AL31" s="516" t="s">
        <v>1641</v>
      </c>
      <c r="AM31" s="517">
        <v>0</v>
      </c>
      <c r="AN31" s="446">
        <v>0</v>
      </c>
      <c r="AO31" s="446">
        <v>0</v>
      </c>
      <c r="AP31" s="446">
        <v>0</v>
      </c>
      <c r="AQ31" s="446">
        <v>0</v>
      </c>
      <c r="AR31" s="446">
        <v>0</v>
      </c>
    </row>
    <row r="32" spans="1:44" ht="14.25">
      <c r="A32" s="468">
        <v>0</v>
      </c>
      <c r="B32" s="468">
        <v>0</v>
      </c>
      <c r="C32" s="518">
        <v>0</v>
      </c>
      <c r="D32" s="468">
        <v>99999</v>
      </c>
      <c r="E32" s="438">
        <v>9999</v>
      </c>
      <c r="F32" s="469" t="s">
        <v>1684</v>
      </c>
      <c r="G32" s="509" t="b">
        <v>1</v>
      </c>
      <c r="H32" s="510">
        <v>22</v>
      </c>
      <c r="I32" s="501" t="s">
        <v>1641</v>
      </c>
      <c r="J32" s="511" t="s">
        <v>88</v>
      </c>
      <c r="K32" s="512" t="s">
        <v>88</v>
      </c>
      <c r="L32" s="512" t="s">
        <v>88</v>
      </c>
      <c r="M32" s="512">
        <v>9999</v>
      </c>
      <c r="N32" s="513">
        <v>0</v>
      </c>
      <c r="O32" s="501" t="s">
        <v>1641</v>
      </c>
      <c r="P32" s="511" t="s">
        <v>88</v>
      </c>
      <c r="Q32" s="512" t="s">
        <v>88</v>
      </c>
      <c r="R32" s="512" t="s">
        <v>88</v>
      </c>
      <c r="S32" s="512">
        <v>9999</v>
      </c>
      <c r="T32" s="513">
        <v>0</v>
      </c>
      <c r="U32" s="501" t="s">
        <v>1641</v>
      </c>
      <c r="V32" s="511" t="s">
        <v>88</v>
      </c>
      <c r="W32" s="512" t="s">
        <v>88</v>
      </c>
      <c r="X32" s="512" t="s">
        <v>88</v>
      </c>
      <c r="Y32" s="512">
        <v>9999</v>
      </c>
      <c r="Z32" s="513">
        <v>0</v>
      </c>
      <c r="AA32" s="501" t="s">
        <v>1641</v>
      </c>
      <c r="AB32" s="511" t="s">
        <v>88</v>
      </c>
      <c r="AC32" s="512" t="s">
        <v>88</v>
      </c>
      <c r="AD32" s="512" t="s">
        <v>88</v>
      </c>
      <c r="AE32" s="512">
        <v>9999</v>
      </c>
      <c r="AF32" s="513">
        <v>0</v>
      </c>
      <c r="AG32" s="501"/>
      <c r="AH32" s="521">
        <v>0</v>
      </c>
      <c r="AI32" s="514" t="s">
        <v>1641</v>
      </c>
      <c r="AJ32" s="515" t="s">
        <v>1641</v>
      </c>
      <c r="AK32" s="514" t="s">
        <v>1641</v>
      </c>
      <c r="AL32" s="516" t="s">
        <v>1641</v>
      </c>
      <c r="AM32" s="517">
        <v>0</v>
      </c>
      <c r="AN32" s="446">
        <v>0</v>
      </c>
      <c r="AO32" s="446">
        <v>0</v>
      </c>
      <c r="AP32" s="446">
        <v>0</v>
      </c>
      <c r="AQ32" s="446">
        <v>0</v>
      </c>
      <c r="AR32" s="446">
        <v>0</v>
      </c>
    </row>
    <row r="33" spans="1:44" ht="14.25">
      <c r="A33" s="468">
        <v>0</v>
      </c>
      <c r="B33" s="468">
        <v>0</v>
      </c>
      <c r="C33" s="518">
        <v>0</v>
      </c>
      <c r="D33" s="468">
        <v>99999</v>
      </c>
      <c r="E33" s="468">
        <v>9999</v>
      </c>
      <c r="F33" s="469" t="s">
        <v>1685</v>
      </c>
      <c r="G33" s="509" t="b">
        <v>1</v>
      </c>
      <c r="H33" s="510">
        <v>23</v>
      </c>
      <c r="I33" s="501" t="s">
        <v>1641</v>
      </c>
      <c r="J33" s="511" t="s">
        <v>88</v>
      </c>
      <c r="K33" s="512" t="s">
        <v>88</v>
      </c>
      <c r="L33" s="512" t="s">
        <v>88</v>
      </c>
      <c r="M33" s="512">
        <v>9999</v>
      </c>
      <c r="N33" s="513">
        <v>0</v>
      </c>
      <c r="O33" s="501" t="s">
        <v>1641</v>
      </c>
      <c r="P33" s="511" t="s">
        <v>88</v>
      </c>
      <c r="Q33" s="512" t="s">
        <v>88</v>
      </c>
      <c r="R33" s="512" t="s">
        <v>88</v>
      </c>
      <c r="S33" s="512">
        <v>9999</v>
      </c>
      <c r="T33" s="513">
        <v>0</v>
      </c>
      <c r="U33" s="501" t="s">
        <v>1641</v>
      </c>
      <c r="V33" s="511" t="s">
        <v>88</v>
      </c>
      <c r="W33" s="512" t="s">
        <v>88</v>
      </c>
      <c r="X33" s="512" t="s">
        <v>88</v>
      </c>
      <c r="Y33" s="512">
        <v>9999</v>
      </c>
      <c r="Z33" s="513">
        <v>0</v>
      </c>
      <c r="AA33" s="501" t="s">
        <v>1641</v>
      </c>
      <c r="AB33" s="511" t="s">
        <v>88</v>
      </c>
      <c r="AC33" s="512" t="s">
        <v>88</v>
      </c>
      <c r="AD33" s="512" t="s">
        <v>88</v>
      </c>
      <c r="AE33" s="512">
        <v>9999</v>
      </c>
      <c r="AF33" s="513">
        <v>0</v>
      </c>
      <c r="AG33" s="501"/>
      <c r="AH33" s="521">
        <v>0</v>
      </c>
      <c r="AI33" s="514" t="s">
        <v>1641</v>
      </c>
      <c r="AJ33" s="515" t="s">
        <v>1641</v>
      </c>
      <c r="AK33" s="514" t="s">
        <v>1641</v>
      </c>
      <c r="AL33" s="516" t="s">
        <v>1641</v>
      </c>
      <c r="AM33" s="517">
        <v>0</v>
      </c>
      <c r="AN33" s="446">
        <v>0</v>
      </c>
      <c r="AO33" s="446">
        <v>0</v>
      </c>
      <c r="AP33" s="446">
        <v>0</v>
      </c>
      <c r="AQ33" s="446">
        <v>0</v>
      </c>
      <c r="AR33" s="446">
        <v>0</v>
      </c>
    </row>
    <row r="34" spans="1:44" ht="14.25">
      <c r="A34" s="468">
        <v>0</v>
      </c>
      <c r="B34" s="468">
        <v>0</v>
      </c>
      <c r="C34" s="518">
        <v>0</v>
      </c>
      <c r="D34" s="468">
        <v>99999</v>
      </c>
      <c r="E34" s="468">
        <v>9999</v>
      </c>
      <c r="F34" s="469" t="s">
        <v>1686</v>
      </c>
      <c r="G34" s="509" t="b">
        <v>1</v>
      </c>
      <c r="H34" s="510">
        <v>24</v>
      </c>
      <c r="I34" s="501" t="s">
        <v>1641</v>
      </c>
      <c r="J34" s="511" t="s">
        <v>88</v>
      </c>
      <c r="K34" s="512" t="s">
        <v>88</v>
      </c>
      <c r="L34" s="512" t="s">
        <v>88</v>
      </c>
      <c r="M34" s="512">
        <v>9999</v>
      </c>
      <c r="N34" s="513">
        <v>0</v>
      </c>
      <c r="O34" s="501" t="s">
        <v>1641</v>
      </c>
      <c r="P34" s="511" t="s">
        <v>88</v>
      </c>
      <c r="Q34" s="512" t="s">
        <v>88</v>
      </c>
      <c r="R34" s="512" t="s">
        <v>88</v>
      </c>
      <c r="S34" s="512">
        <v>9999</v>
      </c>
      <c r="T34" s="513">
        <v>0</v>
      </c>
      <c r="U34" s="501" t="s">
        <v>1641</v>
      </c>
      <c r="V34" s="511" t="s">
        <v>88</v>
      </c>
      <c r="W34" s="512" t="s">
        <v>88</v>
      </c>
      <c r="X34" s="512" t="s">
        <v>88</v>
      </c>
      <c r="Y34" s="512">
        <v>9999</v>
      </c>
      <c r="Z34" s="513">
        <v>0</v>
      </c>
      <c r="AA34" s="501" t="s">
        <v>1641</v>
      </c>
      <c r="AB34" s="511" t="s">
        <v>88</v>
      </c>
      <c r="AC34" s="512" t="s">
        <v>88</v>
      </c>
      <c r="AD34" s="512" t="s">
        <v>88</v>
      </c>
      <c r="AE34" s="512">
        <v>9999</v>
      </c>
      <c r="AF34" s="513">
        <v>0</v>
      </c>
      <c r="AG34" s="501"/>
      <c r="AH34" s="521">
        <v>0</v>
      </c>
      <c r="AI34" s="514" t="s">
        <v>1641</v>
      </c>
      <c r="AJ34" s="515" t="s">
        <v>1641</v>
      </c>
      <c r="AK34" s="514" t="s">
        <v>1641</v>
      </c>
      <c r="AL34" s="516" t="s">
        <v>1641</v>
      </c>
      <c r="AM34" s="517">
        <v>0</v>
      </c>
      <c r="AN34" s="446">
        <v>0</v>
      </c>
      <c r="AO34" s="446">
        <v>0</v>
      </c>
      <c r="AP34" s="446">
        <v>0</v>
      </c>
      <c r="AQ34" s="446">
        <v>0</v>
      </c>
      <c r="AR34" s="446">
        <v>0</v>
      </c>
    </row>
    <row r="35" spans="1:44" ht="14.25">
      <c r="A35" s="468">
        <v>0</v>
      </c>
      <c r="B35" s="468">
        <v>0</v>
      </c>
      <c r="C35" s="518">
        <v>0</v>
      </c>
      <c r="D35" s="468">
        <v>99999</v>
      </c>
      <c r="E35" s="468">
        <v>9999</v>
      </c>
      <c r="F35" s="469" t="s">
        <v>1687</v>
      </c>
      <c r="G35" s="509" t="b">
        <v>1</v>
      </c>
      <c r="H35" s="510">
        <v>25</v>
      </c>
      <c r="I35" s="501" t="s">
        <v>1641</v>
      </c>
      <c r="J35" s="511" t="s">
        <v>88</v>
      </c>
      <c r="K35" s="512" t="s">
        <v>88</v>
      </c>
      <c r="L35" s="512" t="s">
        <v>88</v>
      </c>
      <c r="M35" s="512">
        <v>9999</v>
      </c>
      <c r="N35" s="513">
        <v>0</v>
      </c>
      <c r="O35" s="501" t="s">
        <v>1641</v>
      </c>
      <c r="P35" s="511" t="s">
        <v>88</v>
      </c>
      <c r="Q35" s="512" t="s">
        <v>88</v>
      </c>
      <c r="R35" s="512" t="s">
        <v>88</v>
      </c>
      <c r="S35" s="512">
        <v>9999</v>
      </c>
      <c r="T35" s="513">
        <v>0</v>
      </c>
      <c r="U35" s="501" t="s">
        <v>1641</v>
      </c>
      <c r="V35" s="511" t="s">
        <v>88</v>
      </c>
      <c r="W35" s="512" t="s">
        <v>88</v>
      </c>
      <c r="X35" s="512" t="s">
        <v>88</v>
      </c>
      <c r="Y35" s="512">
        <v>9999</v>
      </c>
      <c r="Z35" s="513">
        <v>0</v>
      </c>
      <c r="AA35" s="501" t="s">
        <v>1641</v>
      </c>
      <c r="AB35" s="511" t="s">
        <v>88</v>
      </c>
      <c r="AC35" s="512" t="s">
        <v>88</v>
      </c>
      <c r="AD35" s="512" t="s">
        <v>88</v>
      </c>
      <c r="AE35" s="512">
        <v>9999</v>
      </c>
      <c r="AF35" s="513">
        <v>0</v>
      </c>
      <c r="AG35" s="501"/>
      <c r="AH35" s="521">
        <v>0</v>
      </c>
      <c r="AI35" s="514" t="s">
        <v>1641</v>
      </c>
      <c r="AJ35" s="515" t="s">
        <v>1641</v>
      </c>
      <c r="AK35" s="514" t="s">
        <v>1641</v>
      </c>
      <c r="AL35" s="516" t="s">
        <v>1641</v>
      </c>
      <c r="AM35" s="517">
        <v>0</v>
      </c>
      <c r="AN35" s="446">
        <v>0</v>
      </c>
      <c r="AO35" s="446">
        <v>0</v>
      </c>
      <c r="AP35" s="446">
        <v>0</v>
      </c>
      <c r="AQ35" s="446">
        <v>0</v>
      </c>
      <c r="AR35" s="446">
        <v>0</v>
      </c>
    </row>
    <row r="36" spans="1:44" ht="14.25">
      <c r="A36" s="468">
        <v>0</v>
      </c>
      <c r="B36" s="468">
        <v>0</v>
      </c>
      <c r="C36" s="518">
        <v>0</v>
      </c>
      <c r="D36" s="468">
        <v>99999</v>
      </c>
      <c r="E36" s="468">
        <v>9999</v>
      </c>
      <c r="F36" s="469" t="s">
        <v>1688</v>
      </c>
      <c r="G36" s="509" t="b">
        <v>1</v>
      </c>
      <c r="H36" s="510">
        <v>26</v>
      </c>
      <c r="I36" s="501" t="s">
        <v>1641</v>
      </c>
      <c r="J36" s="511" t="s">
        <v>88</v>
      </c>
      <c r="K36" s="512" t="s">
        <v>88</v>
      </c>
      <c r="L36" s="512" t="s">
        <v>88</v>
      </c>
      <c r="M36" s="512">
        <v>9999</v>
      </c>
      <c r="N36" s="513">
        <v>0</v>
      </c>
      <c r="O36" s="501" t="s">
        <v>1641</v>
      </c>
      <c r="P36" s="511" t="s">
        <v>88</v>
      </c>
      <c r="Q36" s="512" t="s">
        <v>88</v>
      </c>
      <c r="R36" s="512" t="s">
        <v>88</v>
      </c>
      <c r="S36" s="512">
        <v>9999</v>
      </c>
      <c r="T36" s="513">
        <v>0</v>
      </c>
      <c r="U36" s="501" t="s">
        <v>1641</v>
      </c>
      <c r="V36" s="511" t="s">
        <v>88</v>
      </c>
      <c r="W36" s="512" t="s">
        <v>88</v>
      </c>
      <c r="X36" s="512" t="s">
        <v>88</v>
      </c>
      <c r="Y36" s="512">
        <v>9999</v>
      </c>
      <c r="Z36" s="513">
        <v>0</v>
      </c>
      <c r="AA36" s="501" t="s">
        <v>1641</v>
      </c>
      <c r="AB36" s="511" t="s">
        <v>88</v>
      </c>
      <c r="AC36" s="512" t="s">
        <v>88</v>
      </c>
      <c r="AD36" s="512" t="s">
        <v>88</v>
      </c>
      <c r="AE36" s="512">
        <v>9999</v>
      </c>
      <c r="AF36" s="513">
        <v>0</v>
      </c>
      <c r="AG36" s="501"/>
      <c r="AH36" s="521">
        <v>0</v>
      </c>
      <c r="AI36" s="514" t="s">
        <v>1641</v>
      </c>
      <c r="AJ36" s="515" t="s">
        <v>1641</v>
      </c>
      <c r="AK36" s="514" t="s">
        <v>1641</v>
      </c>
      <c r="AL36" s="516" t="s">
        <v>1641</v>
      </c>
      <c r="AM36" s="517">
        <v>0</v>
      </c>
      <c r="AN36" s="446">
        <v>0</v>
      </c>
      <c r="AO36" s="446">
        <v>0</v>
      </c>
      <c r="AP36" s="446">
        <v>0</v>
      </c>
      <c r="AQ36" s="446">
        <v>0</v>
      </c>
      <c r="AR36" s="446">
        <v>0</v>
      </c>
    </row>
    <row r="37" spans="1:44" ht="14.25">
      <c r="A37" s="468">
        <v>0</v>
      </c>
      <c r="B37" s="468">
        <v>0</v>
      </c>
      <c r="C37" s="518">
        <v>0</v>
      </c>
      <c r="D37" s="468">
        <v>99999</v>
      </c>
      <c r="E37" s="468">
        <v>9999</v>
      </c>
      <c r="F37" s="469" t="s">
        <v>1689</v>
      </c>
      <c r="G37" s="509" t="b">
        <v>1</v>
      </c>
      <c r="H37" s="510">
        <v>27</v>
      </c>
      <c r="I37" s="501" t="s">
        <v>1641</v>
      </c>
      <c r="J37" s="511" t="s">
        <v>88</v>
      </c>
      <c r="K37" s="512" t="s">
        <v>88</v>
      </c>
      <c r="L37" s="512" t="s">
        <v>88</v>
      </c>
      <c r="M37" s="512">
        <v>9999</v>
      </c>
      <c r="N37" s="513">
        <v>0</v>
      </c>
      <c r="O37" s="501" t="s">
        <v>1641</v>
      </c>
      <c r="P37" s="511" t="s">
        <v>88</v>
      </c>
      <c r="Q37" s="512" t="s">
        <v>88</v>
      </c>
      <c r="R37" s="512" t="s">
        <v>88</v>
      </c>
      <c r="S37" s="512">
        <v>9999</v>
      </c>
      <c r="T37" s="513">
        <v>0</v>
      </c>
      <c r="U37" s="501" t="s">
        <v>1641</v>
      </c>
      <c r="V37" s="511" t="s">
        <v>88</v>
      </c>
      <c r="W37" s="512" t="s">
        <v>88</v>
      </c>
      <c r="X37" s="512" t="s">
        <v>88</v>
      </c>
      <c r="Y37" s="512">
        <v>9999</v>
      </c>
      <c r="Z37" s="513">
        <v>0</v>
      </c>
      <c r="AA37" s="501" t="s">
        <v>1641</v>
      </c>
      <c r="AB37" s="511" t="s">
        <v>88</v>
      </c>
      <c r="AC37" s="512" t="s">
        <v>88</v>
      </c>
      <c r="AD37" s="512" t="s">
        <v>88</v>
      </c>
      <c r="AE37" s="512">
        <v>9999</v>
      </c>
      <c r="AF37" s="513">
        <v>0</v>
      </c>
      <c r="AG37" s="501"/>
      <c r="AH37" s="521">
        <v>0</v>
      </c>
      <c r="AI37" s="514" t="s">
        <v>1641</v>
      </c>
      <c r="AJ37" s="515" t="s">
        <v>1641</v>
      </c>
      <c r="AK37" s="514" t="s">
        <v>1641</v>
      </c>
      <c r="AL37" s="516" t="s">
        <v>1641</v>
      </c>
      <c r="AM37" s="517">
        <v>0</v>
      </c>
      <c r="AN37" s="446">
        <v>0</v>
      </c>
      <c r="AO37" s="446">
        <v>0</v>
      </c>
      <c r="AP37" s="446">
        <v>0</v>
      </c>
      <c r="AQ37" s="446">
        <v>0</v>
      </c>
      <c r="AR37" s="446">
        <v>0</v>
      </c>
    </row>
    <row r="38" spans="1:44" ht="14.25">
      <c r="A38" s="468">
        <v>0</v>
      </c>
      <c r="B38" s="468">
        <v>0</v>
      </c>
      <c r="C38" s="518">
        <v>0</v>
      </c>
      <c r="D38" s="468">
        <v>99999</v>
      </c>
      <c r="E38" s="468">
        <v>9999</v>
      </c>
      <c r="F38" s="469" t="s">
        <v>1690</v>
      </c>
      <c r="G38" s="509" t="b">
        <v>1</v>
      </c>
      <c r="H38" s="510">
        <v>28</v>
      </c>
      <c r="I38" s="501" t="s">
        <v>1641</v>
      </c>
      <c r="J38" s="511" t="s">
        <v>88</v>
      </c>
      <c r="K38" s="512" t="s">
        <v>88</v>
      </c>
      <c r="L38" s="512" t="s">
        <v>88</v>
      </c>
      <c r="M38" s="512">
        <v>9999</v>
      </c>
      <c r="N38" s="513">
        <v>0</v>
      </c>
      <c r="O38" s="501" t="s">
        <v>1641</v>
      </c>
      <c r="P38" s="511" t="s">
        <v>88</v>
      </c>
      <c r="Q38" s="512" t="s">
        <v>88</v>
      </c>
      <c r="R38" s="512" t="s">
        <v>88</v>
      </c>
      <c r="S38" s="512">
        <v>9999</v>
      </c>
      <c r="T38" s="513">
        <v>0</v>
      </c>
      <c r="U38" s="501" t="s">
        <v>1641</v>
      </c>
      <c r="V38" s="511" t="s">
        <v>88</v>
      </c>
      <c r="W38" s="512" t="s">
        <v>88</v>
      </c>
      <c r="X38" s="512" t="s">
        <v>88</v>
      </c>
      <c r="Y38" s="512">
        <v>9999</v>
      </c>
      <c r="Z38" s="513">
        <v>0</v>
      </c>
      <c r="AA38" s="501" t="s">
        <v>1641</v>
      </c>
      <c r="AB38" s="511" t="s">
        <v>88</v>
      </c>
      <c r="AC38" s="512" t="s">
        <v>88</v>
      </c>
      <c r="AD38" s="512" t="s">
        <v>88</v>
      </c>
      <c r="AE38" s="512">
        <v>9999</v>
      </c>
      <c r="AF38" s="513">
        <v>0</v>
      </c>
      <c r="AG38" s="501"/>
      <c r="AH38" s="521">
        <v>0</v>
      </c>
      <c r="AI38" s="514" t="s">
        <v>1641</v>
      </c>
      <c r="AJ38" s="515" t="s">
        <v>1641</v>
      </c>
      <c r="AK38" s="514" t="s">
        <v>1641</v>
      </c>
      <c r="AL38" s="516" t="s">
        <v>1641</v>
      </c>
      <c r="AM38" s="517">
        <v>0</v>
      </c>
      <c r="AN38" s="446">
        <v>0</v>
      </c>
      <c r="AO38" s="446">
        <v>0</v>
      </c>
      <c r="AP38" s="446">
        <v>0</v>
      </c>
      <c r="AQ38" s="446">
        <v>0</v>
      </c>
      <c r="AR38" s="446">
        <v>0</v>
      </c>
    </row>
    <row r="39" spans="1:44" ht="14.25">
      <c r="A39" s="468">
        <v>0</v>
      </c>
      <c r="B39" s="468">
        <v>0</v>
      </c>
      <c r="C39" s="518">
        <v>0</v>
      </c>
      <c r="D39" s="468">
        <v>99999</v>
      </c>
      <c r="E39" s="468">
        <v>9999</v>
      </c>
      <c r="F39" s="469" t="s">
        <v>1691</v>
      </c>
      <c r="G39" s="509" t="b">
        <v>1</v>
      </c>
      <c r="H39" s="510">
        <v>29</v>
      </c>
      <c r="I39" s="501" t="s">
        <v>1641</v>
      </c>
      <c r="J39" s="511" t="s">
        <v>88</v>
      </c>
      <c r="K39" s="512" t="s">
        <v>88</v>
      </c>
      <c r="L39" s="512" t="s">
        <v>88</v>
      </c>
      <c r="M39" s="512">
        <v>9999</v>
      </c>
      <c r="N39" s="513">
        <v>0</v>
      </c>
      <c r="O39" s="501" t="s">
        <v>1641</v>
      </c>
      <c r="P39" s="511" t="s">
        <v>88</v>
      </c>
      <c r="Q39" s="512" t="s">
        <v>88</v>
      </c>
      <c r="R39" s="512" t="s">
        <v>88</v>
      </c>
      <c r="S39" s="512">
        <v>9999</v>
      </c>
      <c r="T39" s="513">
        <v>0</v>
      </c>
      <c r="U39" s="501" t="s">
        <v>1641</v>
      </c>
      <c r="V39" s="511" t="s">
        <v>88</v>
      </c>
      <c r="W39" s="512" t="s">
        <v>88</v>
      </c>
      <c r="X39" s="512" t="s">
        <v>88</v>
      </c>
      <c r="Y39" s="512">
        <v>9999</v>
      </c>
      <c r="Z39" s="513">
        <v>0</v>
      </c>
      <c r="AA39" s="501" t="s">
        <v>1641</v>
      </c>
      <c r="AB39" s="511" t="s">
        <v>88</v>
      </c>
      <c r="AC39" s="512" t="s">
        <v>88</v>
      </c>
      <c r="AD39" s="512" t="s">
        <v>88</v>
      </c>
      <c r="AE39" s="512">
        <v>9999</v>
      </c>
      <c r="AF39" s="513">
        <v>0</v>
      </c>
      <c r="AG39" s="501"/>
      <c r="AH39" s="521">
        <v>0</v>
      </c>
      <c r="AI39" s="514" t="s">
        <v>1641</v>
      </c>
      <c r="AJ39" s="515" t="s">
        <v>1641</v>
      </c>
      <c r="AK39" s="514" t="s">
        <v>1641</v>
      </c>
      <c r="AL39" s="516" t="s">
        <v>1641</v>
      </c>
      <c r="AM39" s="517">
        <v>0</v>
      </c>
      <c r="AN39" s="446">
        <v>0</v>
      </c>
      <c r="AO39" s="446">
        <v>0</v>
      </c>
      <c r="AP39" s="446">
        <v>0</v>
      </c>
      <c r="AQ39" s="446">
        <v>0</v>
      </c>
      <c r="AR39" s="446">
        <v>0</v>
      </c>
    </row>
    <row r="40" spans="1:44" ht="14.25">
      <c r="A40" s="468">
        <v>0</v>
      </c>
      <c r="B40" s="468">
        <v>0</v>
      </c>
      <c r="C40" s="518">
        <v>0</v>
      </c>
      <c r="D40" s="468">
        <v>99999</v>
      </c>
      <c r="E40" s="468">
        <v>9999</v>
      </c>
      <c r="F40" s="469" t="s">
        <v>1692</v>
      </c>
      <c r="G40" s="509" t="b">
        <v>1</v>
      </c>
      <c r="H40" s="510">
        <v>30</v>
      </c>
      <c r="I40" s="501" t="s">
        <v>1641</v>
      </c>
      <c r="J40" s="511" t="s">
        <v>88</v>
      </c>
      <c r="K40" s="512" t="s">
        <v>88</v>
      </c>
      <c r="L40" s="512" t="s">
        <v>88</v>
      </c>
      <c r="M40" s="512">
        <v>9999</v>
      </c>
      <c r="N40" s="513">
        <v>0</v>
      </c>
      <c r="O40" s="501" t="s">
        <v>1641</v>
      </c>
      <c r="P40" s="511" t="s">
        <v>88</v>
      </c>
      <c r="Q40" s="512" t="s">
        <v>88</v>
      </c>
      <c r="R40" s="512" t="s">
        <v>88</v>
      </c>
      <c r="S40" s="512">
        <v>9999</v>
      </c>
      <c r="T40" s="513">
        <v>0</v>
      </c>
      <c r="U40" s="501" t="s">
        <v>1641</v>
      </c>
      <c r="V40" s="511" t="s">
        <v>88</v>
      </c>
      <c r="W40" s="512" t="s">
        <v>88</v>
      </c>
      <c r="X40" s="512" t="s">
        <v>88</v>
      </c>
      <c r="Y40" s="512">
        <v>9999</v>
      </c>
      <c r="Z40" s="513">
        <v>0</v>
      </c>
      <c r="AA40" s="501" t="s">
        <v>1641</v>
      </c>
      <c r="AB40" s="511" t="s">
        <v>88</v>
      </c>
      <c r="AC40" s="512" t="s">
        <v>88</v>
      </c>
      <c r="AD40" s="512" t="s">
        <v>88</v>
      </c>
      <c r="AE40" s="512">
        <v>9999</v>
      </c>
      <c r="AF40" s="513">
        <v>0</v>
      </c>
      <c r="AG40" s="501"/>
      <c r="AH40" s="521">
        <v>0</v>
      </c>
      <c r="AI40" s="514" t="s">
        <v>1641</v>
      </c>
      <c r="AJ40" s="515" t="s">
        <v>1641</v>
      </c>
      <c r="AK40" s="514" t="s">
        <v>1641</v>
      </c>
      <c r="AL40" s="516" t="s">
        <v>1641</v>
      </c>
      <c r="AM40" s="517">
        <v>0</v>
      </c>
      <c r="AN40" s="446">
        <v>0</v>
      </c>
      <c r="AO40" s="446">
        <v>0</v>
      </c>
      <c r="AP40" s="446">
        <v>0</v>
      </c>
      <c r="AQ40" s="446">
        <v>0</v>
      </c>
      <c r="AR40" s="446">
        <v>0</v>
      </c>
    </row>
    <row r="41" spans="1:44" ht="14.25">
      <c r="A41" s="468">
        <v>0</v>
      </c>
      <c r="B41" s="468">
        <v>0</v>
      </c>
      <c r="C41" s="518">
        <v>0</v>
      </c>
      <c r="D41" s="468">
        <v>99999</v>
      </c>
      <c r="E41" s="468">
        <v>9999</v>
      </c>
      <c r="F41" s="469" t="s">
        <v>1693</v>
      </c>
      <c r="G41" s="509" t="b">
        <v>1</v>
      </c>
      <c r="H41" s="510">
        <v>31</v>
      </c>
      <c r="I41" s="501" t="s">
        <v>1641</v>
      </c>
      <c r="J41" s="511" t="s">
        <v>88</v>
      </c>
      <c r="K41" s="512" t="s">
        <v>88</v>
      </c>
      <c r="L41" s="512" t="s">
        <v>88</v>
      </c>
      <c r="M41" s="512">
        <v>9999</v>
      </c>
      <c r="N41" s="513">
        <v>0</v>
      </c>
      <c r="O41" s="501" t="s">
        <v>1641</v>
      </c>
      <c r="P41" s="511" t="s">
        <v>88</v>
      </c>
      <c r="Q41" s="512" t="s">
        <v>88</v>
      </c>
      <c r="R41" s="512" t="s">
        <v>88</v>
      </c>
      <c r="S41" s="512">
        <v>9999</v>
      </c>
      <c r="T41" s="513">
        <v>0</v>
      </c>
      <c r="U41" s="501" t="s">
        <v>1641</v>
      </c>
      <c r="V41" s="511" t="s">
        <v>88</v>
      </c>
      <c r="W41" s="512" t="s">
        <v>88</v>
      </c>
      <c r="X41" s="512" t="s">
        <v>88</v>
      </c>
      <c r="Y41" s="512">
        <v>9999</v>
      </c>
      <c r="Z41" s="513">
        <v>0</v>
      </c>
      <c r="AA41" s="501" t="s">
        <v>1641</v>
      </c>
      <c r="AB41" s="511" t="s">
        <v>88</v>
      </c>
      <c r="AC41" s="512" t="s">
        <v>88</v>
      </c>
      <c r="AD41" s="512" t="s">
        <v>88</v>
      </c>
      <c r="AE41" s="512">
        <v>9999</v>
      </c>
      <c r="AF41" s="513">
        <v>0</v>
      </c>
      <c r="AG41" s="501"/>
      <c r="AH41" s="521">
        <v>0</v>
      </c>
      <c r="AI41" s="514" t="s">
        <v>1641</v>
      </c>
      <c r="AJ41" s="515" t="s">
        <v>1641</v>
      </c>
      <c r="AK41" s="514" t="s">
        <v>1641</v>
      </c>
      <c r="AL41" s="516" t="s">
        <v>1641</v>
      </c>
      <c r="AM41" s="517">
        <v>0</v>
      </c>
      <c r="AN41" s="446">
        <v>0</v>
      </c>
      <c r="AO41" s="446">
        <v>0</v>
      </c>
      <c r="AP41" s="446">
        <v>0</v>
      </c>
      <c r="AQ41" s="446">
        <v>0</v>
      </c>
      <c r="AR41" s="446">
        <v>0</v>
      </c>
    </row>
    <row r="42" spans="1:44" ht="14.25">
      <c r="A42" s="468">
        <v>0</v>
      </c>
      <c r="B42" s="468">
        <v>0</v>
      </c>
      <c r="C42" s="518">
        <v>0</v>
      </c>
      <c r="D42" s="468">
        <v>99999</v>
      </c>
      <c r="E42" s="468">
        <v>9999</v>
      </c>
      <c r="F42" s="469" t="s">
        <v>1694</v>
      </c>
      <c r="G42" s="509" t="b">
        <v>1</v>
      </c>
      <c r="H42" s="510">
        <v>32</v>
      </c>
      <c r="I42" s="501" t="s">
        <v>1641</v>
      </c>
      <c r="J42" s="511" t="s">
        <v>88</v>
      </c>
      <c r="K42" s="512" t="s">
        <v>88</v>
      </c>
      <c r="L42" s="512" t="s">
        <v>88</v>
      </c>
      <c r="M42" s="512">
        <v>9999</v>
      </c>
      <c r="N42" s="513">
        <v>0</v>
      </c>
      <c r="O42" s="501" t="s">
        <v>1641</v>
      </c>
      <c r="P42" s="511" t="s">
        <v>88</v>
      </c>
      <c r="Q42" s="512" t="s">
        <v>88</v>
      </c>
      <c r="R42" s="512" t="s">
        <v>88</v>
      </c>
      <c r="S42" s="512">
        <v>9999</v>
      </c>
      <c r="T42" s="513">
        <v>0</v>
      </c>
      <c r="U42" s="501" t="s">
        <v>1641</v>
      </c>
      <c r="V42" s="511" t="s">
        <v>88</v>
      </c>
      <c r="W42" s="512" t="s">
        <v>88</v>
      </c>
      <c r="X42" s="512" t="s">
        <v>88</v>
      </c>
      <c r="Y42" s="512">
        <v>9999</v>
      </c>
      <c r="Z42" s="513">
        <v>0</v>
      </c>
      <c r="AA42" s="501" t="s">
        <v>1641</v>
      </c>
      <c r="AB42" s="511" t="s">
        <v>88</v>
      </c>
      <c r="AC42" s="512" t="s">
        <v>88</v>
      </c>
      <c r="AD42" s="512" t="s">
        <v>88</v>
      </c>
      <c r="AE42" s="512">
        <v>9999</v>
      </c>
      <c r="AF42" s="513">
        <v>0</v>
      </c>
      <c r="AG42" s="501"/>
      <c r="AH42" s="521">
        <v>0</v>
      </c>
      <c r="AI42" s="514" t="s">
        <v>1641</v>
      </c>
      <c r="AJ42" s="515" t="s">
        <v>1641</v>
      </c>
      <c r="AK42" s="514" t="s">
        <v>1641</v>
      </c>
      <c r="AL42" s="516" t="s">
        <v>1641</v>
      </c>
      <c r="AM42" s="517">
        <v>0</v>
      </c>
      <c r="AN42" s="446">
        <v>0</v>
      </c>
      <c r="AO42" s="446">
        <v>0</v>
      </c>
      <c r="AP42" s="446">
        <v>0</v>
      </c>
      <c r="AQ42" s="446">
        <v>0</v>
      </c>
      <c r="AR42" s="446">
        <v>0</v>
      </c>
    </row>
    <row r="43" spans="1:44" ht="14.25">
      <c r="A43" s="468">
        <v>0</v>
      </c>
      <c r="B43" s="468">
        <v>0</v>
      </c>
      <c r="C43" s="518">
        <v>0</v>
      </c>
      <c r="D43" s="468">
        <v>99999</v>
      </c>
      <c r="E43" s="468">
        <v>9999</v>
      </c>
      <c r="F43" s="469" t="s">
        <v>1695</v>
      </c>
      <c r="G43" s="509" t="b">
        <v>1</v>
      </c>
      <c r="H43" s="510">
        <v>33</v>
      </c>
      <c r="I43" s="501" t="s">
        <v>1641</v>
      </c>
      <c r="J43" s="511" t="s">
        <v>88</v>
      </c>
      <c r="K43" s="512" t="s">
        <v>88</v>
      </c>
      <c r="L43" s="512" t="s">
        <v>88</v>
      </c>
      <c r="M43" s="512">
        <v>9999</v>
      </c>
      <c r="N43" s="513">
        <v>0</v>
      </c>
      <c r="O43" s="501" t="s">
        <v>1641</v>
      </c>
      <c r="P43" s="511" t="s">
        <v>88</v>
      </c>
      <c r="Q43" s="512" t="s">
        <v>88</v>
      </c>
      <c r="R43" s="512" t="s">
        <v>88</v>
      </c>
      <c r="S43" s="512">
        <v>9999</v>
      </c>
      <c r="T43" s="513">
        <v>0</v>
      </c>
      <c r="U43" s="501" t="s">
        <v>1641</v>
      </c>
      <c r="V43" s="511" t="s">
        <v>88</v>
      </c>
      <c r="W43" s="512" t="s">
        <v>88</v>
      </c>
      <c r="X43" s="512" t="s">
        <v>88</v>
      </c>
      <c r="Y43" s="512">
        <v>9999</v>
      </c>
      <c r="Z43" s="513">
        <v>0</v>
      </c>
      <c r="AA43" s="501" t="s">
        <v>1641</v>
      </c>
      <c r="AB43" s="511" t="s">
        <v>88</v>
      </c>
      <c r="AC43" s="512" t="s">
        <v>88</v>
      </c>
      <c r="AD43" s="512" t="s">
        <v>88</v>
      </c>
      <c r="AE43" s="512">
        <v>9999</v>
      </c>
      <c r="AF43" s="513">
        <v>0</v>
      </c>
      <c r="AG43" s="501"/>
      <c r="AH43" s="521">
        <v>0</v>
      </c>
      <c r="AI43" s="514" t="s">
        <v>1641</v>
      </c>
      <c r="AJ43" s="515" t="s">
        <v>1641</v>
      </c>
      <c r="AK43" s="514" t="s">
        <v>1641</v>
      </c>
      <c r="AL43" s="516" t="s">
        <v>1641</v>
      </c>
      <c r="AM43" s="517">
        <v>0</v>
      </c>
      <c r="AN43" s="446">
        <v>0</v>
      </c>
      <c r="AO43" s="446">
        <v>0</v>
      </c>
      <c r="AP43" s="446">
        <v>0</v>
      </c>
      <c r="AQ43" s="446">
        <v>0</v>
      </c>
      <c r="AR43" s="446">
        <v>0</v>
      </c>
    </row>
    <row r="44" spans="1:44" ht="14.25">
      <c r="A44" s="468">
        <v>0</v>
      </c>
      <c r="B44" s="468">
        <v>0</v>
      </c>
      <c r="C44" s="518">
        <v>0</v>
      </c>
      <c r="D44" s="468">
        <v>99999</v>
      </c>
      <c r="E44" s="468">
        <v>9999</v>
      </c>
      <c r="F44" s="469" t="s">
        <v>1696</v>
      </c>
      <c r="G44" s="509" t="b">
        <v>1</v>
      </c>
      <c r="H44" s="510">
        <v>34</v>
      </c>
      <c r="I44" s="501" t="s">
        <v>1641</v>
      </c>
      <c r="J44" s="511" t="s">
        <v>88</v>
      </c>
      <c r="K44" s="512" t="s">
        <v>88</v>
      </c>
      <c r="L44" s="512" t="s">
        <v>88</v>
      </c>
      <c r="M44" s="512">
        <v>9999</v>
      </c>
      <c r="N44" s="513">
        <v>0</v>
      </c>
      <c r="O44" s="501" t="s">
        <v>1641</v>
      </c>
      <c r="P44" s="511" t="s">
        <v>88</v>
      </c>
      <c r="Q44" s="512" t="s">
        <v>88</v>
      </c>
      <c r="R44" s="512" t="s">
        <v>88</v>
      </c>
      <c r="S44" s="512">
        <v>9999</v>
      </c>
      <c r="T44" s="513">
        <v>0</v>
      </c>
      <c r="U44" s="501" t="s">
        <v>1641</v>
      </c>
      <c r="V44" s="511" t="s">
        <v>88</v>
      </c>
      <c r="W44" s="512" t="s">
        <v>88</v>
      </c>
      <c r="X44" s="512" t="s">
        <v>88</v>
      </c>
      <c r="Y44" s="512">
        <v>9999</v>
      </c>
      <c r="Z44" s="513">
        <v>0</v>
      </c>
      <c r="AA44" s="501" t="s">
        <v>1641</v>
      </c>
      <c r="AB44" s="511" t="s">
        <v>88</v>
      </c>
      <c r="AC44" s="512" t="s">
        <v>88</v>
      </c>
      <c r="AD44" s="512" t="s">
        <v>88</v>
      </c>
      <c r="AE44" s="512">
        <v>9999</v>
      </c>
      <c r="AF44" s="513">
        <v>0</v>
      </c>
      <c r="AG44" s="501"/>
      <c r="AH44" s="521">
        <v>0</v>
      </c>
      <c r="AI44" s="514" t="s">
        <v>1641</v>
      </c>
      <c r="AJ44" s="515" t="s">
        <v>1641</v>
      </c>
      <c r="AK44" s="514" t="s">
        <v>1641</v>
      </c>
      <c r="AL44" s="516" t="s">
        <v>1641</v>
      </c>
      <c r="AM44" s="517">
        <v>0</v>
      </c>
      <c r="AN44" s="446">
        <v>0</v>
      </c>
      <c r="AO44" s="446">
        <v>0</v>
      </c>
      <c r="AP44" s="446">
        <v>0</v>
      </c>
      <c r="AQ44" s="446">
        <v>0</v>
      </c>
      <c r="AR44" s="446">
        <v>0</v>
      </c>
    </row>
    <row r="45" spans="1:44" ht="14.25">
      <c r="A45" s="468">
        <v>0</v>
      </c>
      <c r="B45" s="468">
        <v>0</v>
      </c>
      <c r="C45" s="518">
        <v>0</v>
      </c>
      <c r="D45" s="468">
        <v>99999</v>
      </c>
      <c r="E45" s="468">
        <v>9999</v>
      </c>
      <c r="F45" s="469" t="s">
        <v>1697</v>
      </c>
      <c r="G45" s="509" t="b">
        <v>1</v>
      </c>
      <c r="H45" s="510">
        <v>35</v>
      </c>
      <c r="I45" s="501" t="s">
        <v>1641</v>
      </c>
      <c r="J45" s="511" t="s">
        <v>88</v>
      </c>
      <c r="K45" s="512" t="s">
        <v>88</v>
      </c>
      <c r="L45" s="512" t="s">
        <v>88</v>
      </c>
      <c r="M45" s="512">
        <v>9999</v>
      </c>
      <c r="N45" s="513">
        <v>0</v>
      </c>
      <c r="O45" s="501" t="s">
        <v>1641</v>
      </c>
      <c r="P45" s="511" t="s">
        <v>88</v>
      </c>
      <c r="Q45" s="512" t="s">
        <v>88</v>
      </c>
      <c r="R45" s="512" t="s">
        <v>88</v>
      </c>
      <c r="S45" s="512">
        <v>9999</v>
      </c>
      <c r="T45" s="513">
        <v>0</v>
      </c>
      <c r="U45" s="501" t="s">
        <v>1641</v>
      </c>
      <c r="V45" s="511" t="s">
        <v>88</v>
      </c>
      <c r="W45" s="512" t="s">
        <v>88</v>
      </c>
      <c r="X45" s="512" t="s">
        <v>88</v>
      </c>
      <c r="Y45" s="512">
        <v>9999</v>
      </c>
      <c r="Z45" s="513">
        <v>0</v>
      </c>
      <c r="AA45" s="501" t="s">
        <v>1641</v>
      </c>
      <c r="AB45" s="511" t="s">
        <v>88</v>
      </c>
      <c r="AC45" s="512" t="s">
        <v>88</v>
      </c>
      <c r="AD45" s="512" t="s">
        <v>88</v>
      </c>
      <c r="AE45" s="512">
        <v>9999</v>
      </c>
      <c r="AF45" s="513">
        <v>0</v>
      </c>
      <c r="AG45" s="501"/>
      <c r="AH45" s="521">
        <v>0</v>
      </c>
      <c r="AI45" s="514" t="s">
        <v>1641</v>
      </c>
      <c r="AJ45" s="515" t="s">
        <v>1641</v>
      </c>
      <c r="AK45" s="514" t="s">
        <v>1641</v>
      </c>
      <c r="AL45" s="516" t="s">
        <v>1641</v>
      </c>
      <c r="AM45" s="517">
        <v>0</v>
      </c>
      <c r="AN45" s="446">
        <v>0</v>
      </c>
      <c r="AO45" s="446">
        <v>0</v>
      </c>
      <c r="AP45" s="446">
        <v>0</v>
      </c>
      <c r="AQ45" s="446">
        <v>0</v>
      </c>
      <c r="AR45" s="446">
        <v>0</v>
      </c>
    </row>
    <row r="46" spans="1:44" ht="14.25">
      <c r="A46" s="468">
        <v>0</v>
      </c>
      <c r="B46" s="468">
        <v>0</v>
      </c>
      <c r="C46" s="518">
        <v>0</v>
      </c>
      <c r="D46" s="468">
        <v>99999</v>
      </c>
      <c r="E46" s="468">
        <v>9999</v>
      </c>
      <c r="F46" s="469" t="s">
        <v>1698</v>
      </c>
      <c r="G46" s="509" t="b">
        <v>1</v>
      </c>
      <c r="H46" s="510">
        <v>36</v>
      </c>
      <c r="I46" s="501" t="s">
        <v>1641</v>
      </c>
      <c r="J46" s="511" t="s">
        <v>88</v>
      </c>
      <c r="K46" s="512" t="s">
        <v>88</v>
      </c>
      <c r="L46" s="512" t="s">
        <v>88</v>
      </c>
      <c r="M46" s="512">
        <v>9999</v>
      </c>
      <c r="N46" s="513">
        <v>0</v>
      </c>
      <c r="O46" s="501" t="s">
        <v>1641</v>
      </c>
      <c r="P46" s="511" t="s">
        <v>88</v>
      </c>
      <c r="Q46" s="512" t="s">
        <v>88</v>
      </c>
      <c r="R46" s="512" t="s">
        <v>88</v>
      </c>
      <c r="S46" s="512">
        <v>9999</v>
      </c>
      <c r="T46" s="513">
        <v>0</v>
      </c>
      <c r="U46" s="501" t="s">
        <v>1641</v>
      </c>
      <c r="V46" s="511" t="s">
        <v>88</v>
      </c>
      <c r="W46" s="512" t="s">
        <v>88</v>
      </c>
      <c r="X46" s="512" t="s">
        <v>88</v>
      </c>
      <c r="Y46" s="512">
        <v>9999</v>
      </c>
      <c r="Z46" s="513">
        <v>0</v>
      </c>
      <c r="AA46" s="501" t="s">
        <v>1641</v>
      </c>
      <c r="AB46" s="511" t="s">
        <v>88</v>
      </c>
      <c r="AC46" s="512" t="s">
        <v>88</v>
      </c>
      <c r="AD46" s="512" t="s">
        <v>88</v>
      </c>
      <c r="AE46" s="512">
        <v>9999</v>
      </c>
      <c r="AF46" s="513">
        <v>0</v>
      </c>
      <c r="AG46" s="501"/>
      <c r="AH46" s="521">
        <v>0</v>
      </c>
      <c r="AI46" s="514" t="s">
        <v>1641</v>
      </c>
      <c r="AJ46" s="515" t="s">
        <v>1641</v>
      </c>
      <c r="AK46" s="514" t="s">
        <v>1641</v>
      </c>
      <c r="AL46" s="516" t="s">
        <v>1641</v>
      </c>
      <c r="AM46" s="517">
        <v>0</v>
      </c>
      <c r="AN46" s="446">
        <v>0</v>
      </c>
      <c r="AO46" s="446">
        <v>0</v>
      </c>
      <c r="AP46" s="446">
        <v>0</v>
      </c>
      <c r="AQ46" s="446">
        <v>0</v>
      </c>
      <c r="AR46" s="446">
        <v>0</v>
      </c>
    </row>
    <row r="47" spans="1:44" ht="14.25">
      <c r="A47" s="468">
        <v>0</v>
      </c>
      <c r="B47" s="468">
        <v>0</v>
      </c>
      <c r="C47" s="518">
        <v>0</v>
      </c>
      <c r="D47" s="468">
        <v>99999</v>
      </c>
      <c r="E47" s="468">
        <v>9999</v>
      </c>
      <c r="F47" s="469" t="s">
        <v>1699</v>
      </c>
      <c r="G47" s="509" t="b">
        <v>1</v>
      </c>
      <c r="H47" s="510">
        <v>37</v>
      </c>
      <c r="I47" s="501" t="s">
        <v>1641</v>
      </c>
      <c r="J47" s="511" t="s">
        <v>88</v>
      </c>
      <c r="K47" s="512" t="s">
        <v>88</v>
      </c>
      <c r="L47" s="512" t="s">
        <v>88</v>
      </c>
      <c r="M47" s="512">
        <v>9999</v>
      </c>
      <c r="N47" s="513">
        <v>0</v>
      </c>
      <c r="O47" s="501" t="s">
        <v>1641</v>
      </c>
      <c r="P47" s="511" t="s">
        <v>88</v>
      </c>
      <c r="Q47" s="512" t="s">
        <v>88</v>
      </c>
      <c r="R47" s="512" t="s">
        <v>88</v>
      </c>
      <c r="S47" s="512">
        <v>9999</v>
      </c>
      <c r="T47" s="513">
        <v>0</v>
      </c>
      <c r="U47" s="501" t="s">
        <v>1641</v>
      </c>
      <c r="V47" s="511" t="s">
        <v>88</v>
      </c>
      <c r="W47" s="512" t="s">
        <v>88</v>
      </c>
      <c r="X47" s="512" t="s">
        <v>88</v>
      </c>
      <c r="Y47" s="512">
        <v>9999</v>
      </c>
      <c r="Z47" s="513">
        <v>0</v>
      </c>
      <c r="AA47" s="501" t="s">
        <v>1641</v>
      </c>
      <c r="AB47" s="511" t="s">
        <v>88</v>
      </c>
      <c r="AC47" s="512" t="s">
        <v>88</v>
      </c>
      <c r="AD47" s="512" t="s">
        <v>88</v>
      </c>
      <c r="AE47" s="512">
        <v>9999</v>
      </c>
      <c r="AF47" s="513">
        <v>0</v>
      </c>
      <c r="AG47" s="501"/>
      <c r="AH47" s="521">
        <v>0</v>
      </c>
      <c r="AI47" s="514" t="s">
        <v>1641</v>
      </c>
      <c r="AJ47" s="515" t="s">
        <v>1641</v>
      </c>
      <c r="AK47" s="514" t="s">
        <v>1641</v>
      </c>
      <c r="AL47" s="516" t="s">
        <v>1641</v>
      </c>
      <c r="AM47" s="517">
        <v>0</v>
      </c>
      <c r="AN47" s="446">
        <v>0</v>
      </c>
      <c r="AO47" s="446">
        <v>0</v>
      </c>
      <c r="AP47" s="446">
        <v>0</v>
      </c>
      <c r="AQ47" s="446">
        <v>0</v>
      </c>
      <c r="AR47" s="446">
        <v>0</v>
      </c>
    </row>
    <row r="48" spans="1:44" ht="14.25">
      <c r="A48" s="468">
        <v>0</v>
      </c>
      <c r="B48" s="468">
        <v>0</v>
      </c>
      <c r="C48" s="518">
        <v>0</v>
      </c>
      <c r="D48" s="468">
        <v>99999</v>
      </c>
      <c r="E48" s="468">
        <v>9999</v>
      </c>
      <c r="F48" s="469" t="s">
        <v>1700</v>
      </c>
      <c r="G48" s="509" t="b">
        <v>1</v>
      </c>
      <c r="H48" s="510">
        <v>38</v>
      </c>
      <c r="I48" s="501" t="s">
        <v>1641</v>
      </c>
      <c r="J48" s="511" t="s">
        <v>88</v>
      </c>
      <c r="K48" s="512" t="s">
        <v>88</v>
      </c>
      <c r="L48" s="512" t="s">
        <v>88</v>
      </c>
      <c r="M48" s="512">
        <v>9999</v>
      </c>
      <c r="N48" s="513">
        <v>0</v>
      </c>
      <c r="O48" s="501" t="s">
        <v>1641</v>
      </c>
      <c r="P48" s="511" t="s">
        <v>88</v>
      </c>
      <c r="Q48" s="512" t="s">
        <v>88</v>
      </c>
      <c r="R48" s="512" t="s">
        <v>88</v>
      </c>
      <c r="S48" s="512">
        <v>9999</v>
      </c>
      <c r="T48" s="513">
        <v>0</v>
      </c>
      <c r="U48" s="501" t="s">
        <v>1641</v>
      </c>
      <c r="V48" s="511" t="s">
        <v>88</v>
      </c>
      <c r="W48" s="512" t="s">
        <v>88</v>
      </c>
      <c r="X48" s="512" t="s">
        <v>88</v>
      </c>
      <c r="Y48" s="512">
        <v>9999</v>
      </c>
      <c r="Z48" s="513">
        <v>0</v>
      </c>
      <c r="AA48" s="501" t="s">
        <v>1641</v>
      </c>
      <c r="AB48" s="511" t="s">
        <v>88</v>
      </c>
      <c r="AC48" s="512" t="s">
        <v>88</v>
      </c>
      <c r="AD48" s="512" t="s">
        <v>88</v>
      </c>
      <c r="AE48" s="512">
        <v>9999</v>
      </c>
      <c r="AF48" s="513">
        <v>0</v>
      </c>
      <c r="AG48" s="501"/>
      <c r="AH48" s="521">
        <v>0</v>
      </c>
      <c r="AI48" s="514" t="s">
        <v>1641</v>
      </c>
      <c r="AJ48" s="515" t="s">
        <v>1641</v>
      </c>
      <c r="AK48" s="514" t="s">
        <v>1641</v>
      </c>
      <c r="AL48" s="516" t="s">
        <v>1641</v>
      </c>
      <c r="AM48" s="517">
        <v>0</v>
      </c>
      <c r="AN48" s="446">
        <v>0</v>
      </c>
      <c r="AO48" s="446">
        <v>0</v>
      </c>
      <c r="AP48" s="446">
        <v>0</v>
      </c>
      <c r="AQ48" s="446">
        <v>0</v>
      </c>
      <c r="AR48" s="446">
        <v>0</v>
      </c>
    </row>
    <row r="49" spans="1:44" ht="14.25">
      <c r="A49" s="468">
        <v>0</v>
      </c>
      <c r="B49" s="468">
        <v>0</v>
      </c>
      <c r="C49" s="518">
        <v>0</v>
      </c>
      <c r="D49" s="468">
        <v>99999</v>
      </c>
      <c r="E49" s="468">
        <v>9999</v>
      </c>
      <c r="F49" s="469" t="s">
        <v>1701</v>
      </c>
      <c r="G49" s="509" t="b">
        <v>1</v>
      </c>
      <c r="H49" s="510">
        <v>39</v>
      </c>
      <c r="I49" s="501" t="s">
        <v>1641</v>
      </c>
      <c r="J49" s="511" t="s">
        <v>88</v>
      </c>
      <c r="K49" s="512" t="s">
        <v>88</v>
      </c>
      <c r="L49" s="512" t="s">
        <v>88</v>
      </c>
      <c r="M49" s="512">
        <v>9999</v>
      </c>
      <c r="N49" s="513">
        <v>0</v>
      </c>
      <c r="O49" s="501" t="s">
        <v>1641</v>
      </c>
      <c r="P49" s="511" t="s">
        <v>88</v>
      </c>
      <c r="Q49" s="512" t="s">
        <v>88</v>
      </c>
      <c r="R49" s="512" t="s">
        <v>88</v>
      </c>
      <c r="S49" s="512">
        <v>9999</v>
      </c>
      <c r="T49" s="513">
        <v>0</v>
      </c>
      <c r="U49" s="501" t="s">
        <v>1641</v>
      </c>
      <c r="V49" s="511" t="s">
        <v>88</v>
      </c>
      <c r="W49" s="512" t="s">
        <v>88</v>
      </c>
      <c r="X49" s="512" t="s">
        <v>88</v>
      </c>
      <c r="Y49" s="512">
        <v>9999</v>
      </c>
      <c r="Z49" s="513">
        <v>0</v>
      </c>
      <c r="AA49" s="501" t="s">
        <v>1641</v>
      </c>
      <c r="AB49" s="511" t="s">
        <v>88</v>
      </c>
      <c r="AC49" s="512" t="s">
        <v>88</v>
      </c>
      <c r="AD49" s="512" t="s">
        <v>88</v>
      </c>
      <c r="AE49" s="512">
        <v>9999</v>
      </c>
      <c r="AF49" s="513">
        <v>0</v>
      </c>
      <c r="AG49" s="501"/>
      <c r="AH49" s="521">
        <v>0</v>
      </c>
      <c r="AI49" s="514" t="s">
        <v>1641</v>
      </c>
      <c r="AJ49" s="515" t="s">
        <v>1641</v>
      </c>
      <c r="AK49" s="514" t="s">
        <v>1641</v>
      </c>
      <c r="AL49" s="516" t="s">
        <v>1641</v>
      </c>
      <c r="AM49" s="517">
        <v>0</v>
      </c>
      <c r="AN49" s="446">
        <v>0</v>
      </c>
      <c r="AO49" s="446">
        <v>0</v>
      </c>
      <c r="AP49" s="446">
        <v>0</v>
      </c>
      <c r="AQ49" s="446">
        <v>0</v>
      </c>
      <c r="AR49" s="446">
        <v>0</v>
      </c>
    </row>
    <row r="50" spans="1:44" ht="14.25">
      <c r="A50" s="468">
        <v>0</v>
      </c>
      <c r="B50" s="468">
        <v>0</v>
      </c>
      <c r="C50" s="518">
        <v>0</v>
      </c>
      <c r="D50" s="468">
        <v>99999</v>
      </c>
      <c r="E50" s="468">
        <v>9999</v>
      </c>
      <c r="F50" s="469" t="s">
        <v>1702</v>
      </c>
      <c r="G50" s="509" t="b">
        <v>1</v>
      </c>
      <c r="H50" s="510">
        <v>40</v>
      </c>
      <c r="I50" s="501" t="s">
        <v>1641</v>
      </c>
      <c r="J50" s="511" t="s">
        <v>88</v>
      </c>
      <c r="K50" s="512" t="s">
        <v>88</v>
      </c>
      <c r="L50" s="512" t="s">
        <v>88</v>
      </c>
      <c r="M50" s="512">
        <v>9999</v>
      </c>
      <c r="N50" s="513">
        <v>0</v>
      </c>
      <c r="O50" s="501" t="s">
        <v>1641</v>
      </c>
      <c r="P50" s="511" t="s">
        <v>88</v>
      </c>
      <c r="Q50" s="512" t="s">
        <v>88</v>
      </c>
      <c r="R50" s="512" t="s">
        <v>88</v>
      </c>
      <c r="S50" s="512">
        <v>9999</v>
      </c>
      <c r="T50" s="513">
        <v>0</v>
      </c>
      <c r="U50" s="501" t="s">
        <v>1641</v>
      </c>
      <c r="V50" s="511" t="s">
        <v>88</v>
      </c>
      <c r="W50" s="512" t="s">
        <v>88</v>
      </c>
      <c r="X50" s="512" t="s">
        <v>88</v>
      </c>
      <c r="Y50" s="512">
        <v>9999</v>
      </c>
      <c r="Z50" s="513">
        <v>0</v>
      </c>
      <c r="AA50" s="501" t="s">
        <v>1641</v>
      </c>
      <c r="AB50" s="511" t="s">
        <v>88</v>
      </c>
      <c r="AC50" s="512" t="s">
        <v>88</v>
      </c>
      <c r="AD50" s="512" t="s">
        <v>88</v>
      </c>
      <c r="AE50" s="512">
        <v>9999</v>
      </c>
      <c r="AF50" s="513">
        <v>0</v>
      </c>
      <c r="AG50" s="501"/>
      <c r="AH50" s="521">
        <v>0</v>
      </c>
      <c r="AI50" s="514" t="s">
        <v>1641</v>
      </c>
      <c r="AJ50" s="515" t="s">
        <v>1641</v>
      </c>
      <c r="AK50" s="514" t="s">
        <v>1641</v>
      </c>
      <c r="AL50" s="516" t="s">
        <v>1641</v>
      </c>
      <c r="AM50" s="517">
        <v>0</v>
      </c>
      <c r="AN50" s="446">
        <v>0</v>
      </c>
      <c r="AO50" s="446">
        <v>0</v>
      </c>
      <c r="AP50" s="446">
        <v>0</v>
      </c>
      <c r="AQ50" s="446">
        <v>0</v>
      </c>
      <c r="AR50" s="446">
        <v>0</v>
      </c>
    </row>
    <row r="51" spans="1:44" ht="14.25">
      <c r="A51" s="468">
        <v>0</v>
      </c>
      <c r="B51" s="468">
        <v>0</v>
      </c>
      <c r="C51" s="518">
        <v>0</v>
      </c>
      <c r="D51" s="468">
        <v>99999</v>
      </c>
      <c r="E51" s="468">
        <v>9999</v>
      </c>
      <c r="F51" s="469" t="s">
        <v>1703</v>
      </c>
      <c r="G51" s="509" t="b">
        <v>1</v>
      </c>
      <c r="H51" s="510">
        <v>41</v>
      </c>
      <c r="I51" s="501" t="s">
        <v>1641</v>
      </c>
      <c r="J51" s="511" t="s">
        <v>88</v>
      </c>
      <c r="K51" s="512" t="s">
        <v>88</v>
      </c>
      <c r="L51" s="512" t="s">
        <v>88</v>
      </c>
      <c r="M51" s="512">
        <v>9999</v>
      </c>
      <c r="N51" s="513">
        <v>0</v>
      </c>
      <c r="O51" s="501" t="s">
        <v>1641</v>
      </c>
      <c r="P51" s="511" t="s">
        <v>88</v>
      </c>
      <c r="Q51" s="512" t="s">
        <v>88</v>
      </c>
      <c r="R51" s="512" t="s">
        <v>88</v>
      </c>
      <c r="S51" s="512">
        <v>9999</v>
      </c>
      <c r="T51" s="513">
        <v>0</v>
      </c>
      <c r="U51" s="501" t="s">
        <v>1641</v>
      </c>
      <c r="V51" s="511" t="s">
        <v>88</v>
      </c>
      <c r="W51" s="512" t="s">
        <v>88</v>
      </c>
      <c r="X51" s="512" t="s">
        <v>88</v>
      </c>
      <c r="Y51" s="512">
        <v>9999</v>
      </c>
      <c r="Z51" s="513">
        <v>0</v>
      </c>
      <c r="AA51" s="501" t="s">
        <v>1641</v>
      </c>
      <c r="AB51" s="511" t="s">
        <v>88</v>
      </c>
      <c r="AC51" s="512" t="s">
        <v>88</v>
      </c>
      <c r="AD51" s="512" t="s">
        <v>88</v>
      </c>
      <c r="AE51" s="512">
        <v>9999</v>
      </c>
      <c r="AF51" s="513">
        <v>0</v>
      </c>
      <c r="AG51" s="501"/>
      <c r="AH51" s="521">
        <v>0</v>
      </c>
      <c r="AI51" s="514" t="s">
        <v>1641</v>
      </c>
      <c r="AJ51" s="515" t="s">
        <v>1641</v>
      </c>
      <c r="AK51" s="514" t="s">
        <v>1641</v>
      </c>
      <c r="AL51" s="516" t="s">
        <v>1641</v>
      </c>
      <c r="AM51" s="517">
        <v>0</v>
      </c>
      <c r="AN51" s="446">
        <v>0</v>
      </c>
      <c r="AO51" s="446">
        <v>0</v>
      </c>
      <c r="AP51" s="446">
        <v>0</v>
      </c>
      <c r="AQ51" s="446">
        <v>0</v>
      </c>
      <c r="AR51" s="446">
        <v>0</v>
      </c>
    </row>
    <row r="52" spans="1:44" ht="14.25">
      <c r="A52" s="468">
        <v>0</v>
      </c>
      <c r="B52" s="468">
        <v>0</v>
      </c>
      <c r="C52" s="518">
        <v>0</v>
      </c>
      <c r="D52" s="468">
        <v>99999</v>
      </c>
      <c r="E52" s="468">
        <v>9999</v>
      </c>
      <c r="F52" s="469" t="s">
        <v>1704</v>
      </c>
      <c r="G52" s="509" t="b">
        <v>1</v>
      </c>
      <c r="H52" s="510">
        <v>42</v>
      </c>
      <c r="I52" s="501" t="s">
        <v>1641</v>
      </c>
      <c r="J52" s="511" t="s">
        <v>88</v>
      </c>
      <c r="K52" s="512" t="s">
        <v>88</v>
      </c>
      <c r="L52" s="512" t="s">
        <v>88</v>
      </c>
      <c r="M52" s="512">
        <v>9999</v>
      </c>
      <c r="N52" s="513">
        <v>0</v>
      </c>
      <c r="O52" s="501" t="s">
        <v>1641</v>
      </c>
      <c r="P52" s="511" t="s">
        <v>88</v>
      </c>
      <c r="Q52" s="512" t="s">
        <v>88</v>
      </c>
      <c r="R52" s="512" t="s">
        <v>88</v>
      </c>
      <c r="S52" s="512">
        <v>9999</v>
      </c>
      <c r="T52" s="513">
        <v>0</v>
      </c>
      <c r="U52" s="501" t="s">
        <v>1641</v>
      </c>
      <c r="V52" s="511" t="s">
        <v>88</v>
      </c>
      <c r="W52" s="512" t="s">
        <v>88</v>
      </c>
      <c r="X52" s="512" t="s">
        <v>88</v>
      </c>
      <c r="Y52" s="512">
        <v>9999</v>
      </c>
      <c r="Z52" s="513">
        <v>0</v>
      </c>
      <c r="AA52" s="501" t="s">
        <v>1641</v>
      </c>
      <c r="AB52" s="511" t="s">
        <v>88</v>
      </c>
      <c r="AC52" s="512" t="s">
        <v>88</v>
      </c>
      <c r="AD52" s="512" t="s">
        <v>88</v>
      </c>
      <c r="AE52" s="512">
        <v>9999</v>
      </c>
      <c r="AF52" s="513">
        <v>0</v>
      </c>
      <c r="AG52" s="501"/>
      <c r="AH52" s="521">
        <v>0</v>
      </c>
      <c r="AI52" s="514" t="s">
        <v>1641</v>
      </c>
      <c r="AJ52" s="515" t="s">
        <v>1641</v>
      </c>
      <c r="AK52" s="514" t="s">
        <v>1641</v>
      </c>
      <c r="AL52" s="516" t="s">
        <v>1641</v>
      </c>
      <c r="AM52" s="517">
        <v>0</v>
      </c>
      <c r="AN52" s="446">
        <v>0</v>
      </c>
      <c r="AO52" s="446">
        <v>0</v>
      </c>
      <c r="AP52" s="446">
        <v>0</v>
      </c>
      <c r="AQ52" s="446">
        <v>0</v>
      </c>
      <c r="AR52" s="446">
        <v>0</v>
      </c>
    </row>
    <row r="53" spans="1:44" ht="14.25">
      <c r="A53" s="468">
        <v>0</v>
      </c>
      <c r="B53" s="468">
        <v>0</v>
      </c>
      <c r="C53" s="518">
        <v>0</v>
      </c>
      <c r="D53" s="468">
        <v>99999</v>
      </c>
      <c r="E53" s="468">
        <v>9999</v>
      </c>
      <c r="F53" s="469" t="s">
        <v>1705</v>
      </c>
      <c r="G53" s="509" t="b">
        <v>1</v>
      </c>
      <c r="H53" s="510">
        <v>43</v>
      </c>
      <c r="I53" s="501" t="s">
        <v>1641</v>
      </c>
      <c r="J53" s="511" t="s">
        <v>88</v>
      </c>
      <c r="K53" s="512" t="s">
        <v>88</v>
      </c>
      <c r="L53" s="512" t="s">
        <v>88</v>
      </c>
      <c r="M53" s="512">
        <v>9999</v>
      </c>
      <c r="N53" s="513">
        <v>0</v>
      </c>
      <c r="O53" s="501" t="s">
        <v>1641</v>
      </c>
      <c r="P53" s="511" t="s">
        <v>88</v>
      </c>
      <c r="Q53" s="512" t="s">
        <v>88</v>
      </c>
      <c r="R53" s="512" t="s">
        <v>88</v>
      </c>
      <c r="S53" s="512">
        <v>9999</v>
      </c>
      <c r="T53" s="513">
        <v>0</v>
      </c>
      <c r="U53" s="501" t="s">
        <v>1641</v>
      </c>
      <c r="V53" s="511" t="s">
        <v>88</v>
      </c>
      <c r="W53" s="512" t="s">
        <v>88</v>
      </c>
      <c r="X53" s="512" t="s">
        <v>88</v>
      </c>
      <c r="Y53" s="512">
        <v>9999</v>
      </c>
      <c r="Z53" s="513">
        <v>0</v>
      </c>
      <c r="AA53" s="501" t="s">
        <v>1641</v>
      </c>
      <c r="AB53" s="511" t="s">
        <v>88</v>
      </c>
      <c r="AC53" s="512" t="s">
        <v>88</v>
      </c>
      <c r="AD53" s="512" t="s">
        <v>88</v>
      </c>
      <c r="AE53" s="512">
        <v>9999</v>
      </c>
      <c r="AF53" s="513">
        <v>0</v>
      </c>
      <c r="AG53" s="501"/>
      <c r="AH53" s="521">
        <v>0</v>
      </c>
      <c r="AI53" s="514" t="s">
        <v>1641</v>
      </c>
      <c r="AJ53" s="515" t="s">
        <v>1641</v>
      </c>
      <c r="AK53" s="514" t="s">
        <v>1641</v>
      </c>
      <c r="AL53" s="516" t="s">
        <v>1641</v>
      </c>
      <c r="AM53" s="517">
        <v>0</v>
      </c>
      <c r="AN53" s="446">
        <v>0</v>
      </c>
      <c r="AO53" s="446">
        <v>0</v>
      </c>
      <c r="AP53" s="446">
        <v>0</v>
      </c>
      <c r="AQ53" s="446">
        <v>0</v>
      </c>
      <c r="AR53" s="446">
        <v>0</v>
      </c>
    </row>
    <row r="54" spans="1:44" ht="14.25">
      <c r="A54" s="468">
        <v>0</v>
      </c>
      <c r="B54" s="468">
        <v>0</v>
      </c>
      <c r="C54" s="518">
        <v>0</v>
      </c>
      <c r="D54" s="468">
        <v>99999</v>
      </c>
      <c r="E54" s="468">
        <v>9999</v>
      </c>
      <c r="F54" s="469" t="s">
        <v>1706</v>
      </c>
      <c r="G54" s="509" t="b">
        <v>1</v>
      </c>
      <c r="H54" s="510">
        <v>44</v>
      </c>
      <c r="I54" s="501" t="s">
        <v>1641</v>
      </c>
      <c r="J54" s="511" t="s">
        <v>88</v>
      </c>
      <c r="K54" s="512" t="s">
        <v>88</v>
      </c>
      <c r="L54" s="512" t="s">
        <v>88</v>
      </c>
      <c r="M54" s="512">
        <v>9999</v>
      </c>
      <c r="N54" s="513">
        <v>0</v>
      </c>
      <c r="O54" s="501" t="s">
        <v>1641</v>
      </c>
      <c r="P54" s="511" t="s">
        <v>88</v>
      </c>
      <c r="Q54" s="512" t="s">
        <v>88</v>
      </c>
      <c r="R54" s="512" t="s">
        <v>88</v>
      </c>
      <c r="S54" s="512">
        <v>9999</v>
      </c>
      <c r="T54" s="513">
        <v>0</v>
      </c>
      <c r="U54" s="501" t="s">
        <v>1641</v>
      </c>
      <c r="V54" s="511" t="s">
        <v>88</v>
      </c>
      <c r="W54" s="512" t="s">
        <v>88</v>
      </c>
      <c r="X54" s="512" t="s">
        <v>88</v>
      </c>
      <c r="Y54" s="512">
        <v>9999</v>
      </c>
      <c r="Z54" s="513">
        <v>0</v>
      </c>
      <c r="AA54" s="501" t="s">
        <v>1641</v>
      </c>
      <c r="AB54" s="511" t="s">
        <v>88</v>
      </c>
      <c r="AC54" s="512" t="s">
        <v>88</v>
      </c>
      <c r="AD54" s="512" t="s">
        <v>88</v>
      </c>
      <c r="AE54" s="512">
        <v>9999</v>
      </c>
      <c r="AF54" s="513">
        <v>0</v>
      </c>
      <c r="AG54" s="501"/>
      <c r="AH54" s="521">
        <v>0</v>
      </c>
      <c r="AI54" s="514" t="s">
        <v>1641</v>
      </c>
      <c r="AJ54" s="515" t="s">
        <v>1641</v>
      </c>
      <c r="AK54" s="514" t="s">
        <v>1641</v>
      </c>
      <c r="AL54" s="516" t="s">
        <v>1641</v>
      </c>
      <c r="AM54" s="517">
        <v>0</v>
      </c>
      <c r="AN54" s="446">
        <v>0</v>
      </c>
      <c r="AO54" s="446">
        <v>0</v>
      </c>
      <c r="AP54" s="446">
        <v>0</v>
      </c>
      <c r="AQ54" s="446">
        <v>0</v>
      </c>
      <c r="AR54" s="446">
        <v>0</v>
      </c>
    </row>
    <row r="55" spans="1:44" ht="14.25">
      <c r="A55" s="468">
        <v>0</v>
      </c>
      <c r="B55" s="468">
        <v>0</v>
      </c>
      <c r="C55" s="518">
        <v>0</v>
      </c>
      <c r="D55" s="468">
        <v>99999</v>
      </c>
      <c r="E55" s="468">
        <v>9999</v>
      </c>
      <c r="F55" s="469" t="s">
        <v>1707</v>
      </c>
      <c r="G55" s="509" t="b">
        <v>1</v>
      </c>
      <c r="H55" s="510">
        <v>45</v>
      </c>
      <c r="I55" s="501" t="s">
        <v>1641</v>
      </c>
      <c r="J55" s="511" t="s">
        <v>88</v>
      </c>
      <c r="K55" s="512" t="s">
        <v>88</v>
      </c>
      <c r="L55" s="512" t="s">
        <v>88</v>
      </c>
      <c r="M55" s="512">
        <v>9999</v>
      </c>
      <c r="N55" s="513">
        <v>0</v>
      </c>
      <c r="O55" s="501" t="s">
        <v>1641</v>
      </c>
      <c r="P55" s="511" t="s">
        <v>88</v>
      </c>
      <c r="Q55" s="512" t="s">
        <v>88</v>
      </c>
      <c r="R55" s="512" t="s">
        <v>88</v>
      </c>
      <c r="S55" s="512">
        <v>9999</v>
      </c>
      <c r="T55" s="513">
        <v>0</v>
      </c>
      <c r="U55" s="501" t="s">
        <v>1641</v>
      </c>
      <c r="V55" s="511" t="s">
        <v>88</v>
      </c>
      <c r="W55" s="512" t="s">
        <v>88</v>
      </c>
      <c r="X55" s="512" t="s">
        <v>88</v>
      </c>
      <c r="Y55" s="512">
        <v>9999</v>
      </c>
      <c r="Z55" s="513">
        <v>0</v>
      </c>
      <c r="AA55" s="501" t="s">
        <v>1641</v>
      </c>
      <c r="AB55" s="511" t="s">
        <v>88</v>
      </c>
      <c r="AC55" s="512" t="s">
        <v>88</v>
      </c>
      <c r="AD55" s="512" t="s">
        <v>88</v>
      </c>
      <c r="AE55" s="512">
        <v>9999</v>
      </c>
      <c r="AF55" s="513">
        <v>0</v>
      </c>
      <c r="AG55" s="501"/>
      <c r="AH55" s="521">
        <v>0</v>
      </c>
      <c r="AI55" s="514" t="s">
        <v>1641</v>
      </c>
      <c r="AJ55" s="515" t="s">
        <v>1641</v>
      </c>
      <c r="AK55" s="514" t="s">
        <v>1641</v>
      </c>
      <c r="AL55" s="516" t="s">
        <v>1641</v>
      </c>
      <c r="AM55" s="517">
        <v>0</v>
      </c>
      <c r="AN55" s="446">
        <v>0</v>
      </c>
      <c r="AO55" s="446">
        <v>0</v>
      </c>
      <c r="AP55" s="446">
        <v>0</v>
      </c>
      <c r="AQ55" s="446">
        <v>0</v>
      </c>
      <c r="AR55" s="446">
        <v>0</v>
      </c>
    </row>
    <row r="56" spans="1:44" ht="14.25">
      <c r="A56" s="468">
        <v>0</v>
      </c>
      <c r="B56" s="468">
        <v>0</v>
      </c>
      <c r="C56" s="518">
        <v>0</v>
      </c>
      <c r="D56" s="468">
        <v>99999</v>
      </c>
      <c r="E56" s="468">
        <v>9999</v>
      </c>
      <c r="F56" s="469" t="s">
        <v>1708</v>
      </c>
      <c r="G56" s="509" t="b">
        <v>1</v>
      </c>
      <c r="H56" s="510">
        <v>46</v>
      </c>
      <c r="I56" s="501" t="s">
        <v>1641</v>
      </c>
      <c r="J56" s="511" t="s">
        <v>88</v>
      </c>
      <c r="K56" s="512" t="s">
        <v>88</v>
      </c>
      <c r="L56" s="512" t="s">
        <v>88</v>
      </c>
      <c r="M56" s="512">
        <v>9999</v>
      </c>
      <c r="N56" s="513">
        <v>0</v>
      </c>
      <c r="O56" s="501" t="s">
        <v>1641</v>
      </c>
      <c r="P56" s="511" t="s">
        <v>88</v>
      </c>
      <c r="Q56" s="512" t="s">
        <v>88</v>
      </c>
      <c r="R56" s="512" t="s">
        <v>88</v>
      </c>
      <c r="S56" s="512">
        <v>9999</v>
      </c>
      <c r="T56" s="513">
        <v>0</v>
      </c>
      <c r="U56" s="501" t="s">
        <v>1641</v>
      </c>
      <c r="V56" s="511" t="s">
        <v>88</v>
      </c>
      <c r="W56" s="512" t="s">
        <v>88</v>
      </c>
      <c r="X56" s="512" t="s">
        <v>88</v>
      </c>
      <c r="Y56" s="512">
        <v>9999</v>
      </c>
      <c r="Z56" s="513">
        <v>0</v>
      </c>
      <c r="AA56" s="501" t="s">
        <v>1641</v>
      </c>
      <c r="AB56" s="511" t="s">
        <v>88</v>
      </c>
      <c r="AC56" s="512" t="s">
        <v>88</v>
      </c>
      <c r="AD56" s="512" t="s">
        <v>88</v>
      </c>
      <c r="AE56" s="512">
        <v>9999</v>
      </c>
      <c r="AF56" s="513">
        <v>0</v>
      </c>
      <c r="AG56" s="501"/>
      <c r="AH56" s="521">
        <v>0</v>
      </c>
      <c r="AI56" s="514" t="s">
        <v>1641</v>
      </c>
      <c r="AJ56" s="515" t="s">
        <v>1641</v>
      </c>
      <c r="AK56" s="514" t="s">
        <v>1641</v>
      </c>
      <c r="AL56" s="516" t="s">
        <v>1641</v>
      </c>
      <c r="AM56" s="517">
        <v>0</v>
      </c>
      <c r="AN56" s="446">
        <v>0</v>
      </c>
      <c r="AO56" s="446">
        <v>0</v>
      </c>
      <c r="AP56" s="446">
        <v>0</v>
      </c>
      <c r="AQ56" s="446">
        <v>0</v>
      </c>
      <c r="AR56" s="446">
        <v>0</v>
      </c>
    </row>
    <row r="57" spans="1:44" ht="14.25">
      <c r="A57" s="468">
        <v>0</v>
      </c>
      <c r="B57" s="468">
        <v>0</v>
      </c>
      <c r="C57" s="518">
        <v>0</v>
      </c>
      <c r="D57" s="468">
        <v>99999</v>
      </c>
      <c r="E57" s="468">
        <v>9999</v>
      </c>
      <c r="F57" s="469" t="s">
        <v>1709</v>
      </c>
      <c r="G57" s="509" t="b">
        <v>1</v>
      </c>
      <c r="H57" s="510">
        <v>47</v>
      </c>
      <c r="I57" s="501" t="s">
        <v>1641</v>
      </c>
      <c r="J57" s="511" t="s">
        <v>88</v>
      </c>
      <c r="K57" s="512" t="s">
        <v>88</v>
      </c>
      <c r="L57" s="512" t="s">
        <v>88</v>
      </c>
      <c r="M57" s="512">
        <v>9999</v>
      </c>
      <c r="N57" s="513">
        <v>0</v>
      </c>
      <c r="O57" s="501" t="s">
        <v>1641</v>
      </c>
      <c r="P57" s="511" t="s">
        <v>88</v>
      </c>
      <c r="Q57" s="512" t="s">
        <v>88</v>
      </c>
      <c r="R57" s="512" t="s">
        <v>88</v>
      </c>
      <c r="S57" s="512">
        <v>9999</v>
      </c>
      <c r="T57" s="513">
        <v>0</v>
      </c>
      <c r="U57" s="501" t="s">
        <v>1641</v>
      </c>
      <c r="V57" s="511" t="s">
        <v>88</v>
      </c>
      <c r="W57" s="512" t="s">
        <v>88</v>
      </c>
      <c r="X57" s="512" t="s">
        <v>88</v>
      </c>
      <c r="Y57" s="512">
        <v>9999</v>
      </c>
      <c r="Z57" s="513">
        <v>0</v>
      </c>
      <c r="AA57" s="501" t="s">
        <v>1641</v>
      </c>
      <c r="AB57" s="511" t="s">
        <v>88</v>
      </c>
      <c r="AC57" s="512" t="s">
        <v>88</v>
      </c>
      <c r="AD57" s="512" t="s">
        <v>88</v>
      </c>
      <c r="AE57" s="512">
        <v>9999</v>
      </c>
      <c r="AF57" s="513">
        <v>0</v>
      </c>
      <c r="AG57" s="501"/>
      <c r="AH57" s="521">
        <v>0</v>
      </c>
      <c r="AI57" s="514" t="s">
        <v>1641</v>
      </c>
      <c r="AJ57" s="515" t="s">
        <v>1641</v>
      </c>
      <c r="AK57" s="514" t="s">
        <v>1641</v>
      </c>
      <c r="AL57" s="516" t="s">
        <v>1641</v>
      </c>
      <c r="AM57" s="517">
        <v>0</v>
      </c>
      <c r="AN57" s="446">
        <v>0</v>
      </c>
      <c r="AO57" s="446">
        <v>0</v>
      </c>
      <c r="AP57" s="446">
        <v>0</v>
      </c>
      <c r="AQ57" s="446">
        <v>0</v>
      </c>
      <c r="AR57" s="446">
        <v>0</v>
      </c>
    </row>
    <row r="58" spans="1:44" ht="14.25">
      <c r="A58" s="468">
        <v>0</v>
      </c>
      <c r="B58" s="468">
        <v>0</v>
      </c>
      <c r="C58" s="518">
        <v>0</v>
      </c>
      <c r="D58" s="468">
        <v>99999</v>
      </c>
      <c r="E58" s="468">
        <v>9999</v>
      </c>
      <c r="F58" s="469" t="s">
        <v>1710</v>
      </c>
      <c r="G58" s="509" t="b">
        <v>1</v>
      </c>
      <c r="H58" s="510">
        <v>48</v>
      </c>
      <c r="I58" s="501" t="s">
        <v>1641</v>
      </c>
      <c r="J58" s="511" t="s">
        <v>88</v>
      </c>
      <c r="K58" s="512" t="s">
        <v>88</v>
      </c>
      <c r="L58" s="512" t="s">
        <v>88</v>
      </c>
      <c r="M58" s="512">
        <v>9999</v>
      </c>
      <c r="N58" s="513">
        <v>0</v>
      </c>
      <c r="O58" s="501" t="s">
        <v>1641</v>
      </c>
      <c r="P58" s="511" t="s">
        <v>88</v>
      </c>
      <c r="Q58" s="512" t="s">
        <v>88</v>
      </c>
      <c r="R58" s="512" t="s">
        <v>88</v>
      </c>
      <c r="S58" s="512">
        <v>9999</v>
      </c>
      <c r="T58" s="513">
        <v>0</v>
      </c>
      <c r="U58" s="501" t="s">
        <v>1641</v>
      </c>
      <c r="V58" s="511" t="s">
        <v>88</v>
      </c>
      <c r="W58" s="512" t="s">
        <v>88</v>
      </c>
      <c r="X58" s="512" t="s">
        <v>88</v>
      </c>
      <c r="Y58" s="512">
        <v>9999</v>
      </c>
      <c r="Z58" s="513">
        <v>0</v>
      </c>
      <c r="AA58" s="501" t="s">
        <v>1641</v>
      </c>
      <c r="AB58" s="511" t="s">
        <v>88</v>
      </c>
      <c r="AC58" s="512" t="s">
        <v>88</v>
      </c>
      <c r="AD58" s="512" t="s">
        <v>88</v>
      </c>
      <c r="AE58" s="512">
        <v>9999</v>
      </c>
      <c r="AF58" s="513">
        <v>0</v>
      </c>
      <c r="AG58" s="501"/>
      <c r="AH58" s="521">
        <v>0</v>
      </c>
      <c r="AI58" s="514" t="s">
        <v>1641</v>
      </c>
      <c r="AJ58" s="515" t="s">
        <v>1641</v>
      </c>
      <c r="AK58" s="514" t="s">
        <v>1641</v>
      </c>
      <c r="AL58" s="516" t="s">
        <v>1641</v>
      </c>
      <c r="AM58" s="517">
        <v>0</v>
      </c>
      <c r="AN58" s="446">
        <v>0</v>
      </c>
      <c r="AO58" s="446">
        <v>0</v>
      </c>
      <c r="AP58" s="446">
        <v>0</v>
      </c>
      <c r="AQ58" s="446">
        <v>0</v>
      </c>
      <c r="AR58" s="446">
        <v>0</v>
      </c>
    </row>
    <row r="59" spans="1:44" ht="14.25">
      <c r="A59" s="468">
        <v>0</v>
      </c>
      <c r="B59" s="468">
        <v>0</v>
      </c>
      <c r="C59" s="518">
        <v>0</v>
      </c>
      <c r="D59" s="468">
        <v>99999</v>
      </c>
      <c r="E59" s="468">
        <v>9999</v>
      </c>
      <c r="F59" s="469" t="s">
        <v>1711</v>
      </c>
      <c r="G59" s="509" t="b">
        <v>1</v>
      </c>
      <c r="H59" s="510">
        <v>49</v>
      </c>
      <c r="I59" s="501" t="s">
        <v>1641</v>
      </c>
      <c r="J59" s="511" t="s">
        <v>88</v>
      </c>
      <c r="K59" s="512" t="s">
        <v>88</v>
      </c>
      <c r="L59" s="512" t="s">
        <v>88</v>
      </c>
      <c r="M59" s="512">
        <v>9999</v>
      </c>
      <c r="N59" s="513">
        <v>0</v>
      </c>
      <c r="O59" s="501" t="s">
        <v>1641</v>
      </c>
      <c r="P59" s="511" t="s">
        <v>88</v>
      </c>
      <c r="Q59" s="512" t="s">
        <v>88</v>
      </c>
      <c r="R59" s="512" t="s">
        <v>88</v>
      </c>
      <c r="S59" s="512">
        <v>9999</v>
      </c>
      <c r="T59" s="513">
        <v>0</v>
      </c>
      <c r="U59" s="501" t="s">
        <v>1641</v>
      </c>
      <c r="V59" s="511" t="s">
        <v>88</v>
      </c>
      <c r="W59" s="512" t="s">
        <v>88</v>
      </c>
      <c r="X59" s="512" t="s">
        <v>88</v>
      </c>
      <c r="Y59" s="512">
        <v>9999</v>
      </c>
      <c r="Z59" s="513">
        <v>0</v>
      </c>
      <c r="AA59" s="501" t="s">
        <v>1641</v>
      </c>
      <c r="AB59" s="511" t="s">
        <v>88</v>
      </c>
      <c r="AC59" s="512" t="s">
        <v>88</v>
      </c>
      <c r="AD59" s="512" t="s">
        <v>88</v>
      </c>
      <c r="AE59" s="512">
        <v>9999</v>
      </c>
      <c r="AF59" s="513">
        <v>0</v>
      </c>
      <c r="AG59" s="501"/>
      <c r="AH59" s="521">
        <v>0</v>
      </c>
      <c r="AI59" s="514" t="s">
        <v>1641</v>
      </c>
      <c r="AJ59" s="515" t="s">
        <v>1641</v>
      </c>
      <c r="AK59" s="514" t="s">
        <v>1641</v>
      </c>
      <c r="AL59" s="516" t="s">
        <v>1641</v>
      </c>
      <c r="AM59" s="517">
        <v>0</v>
      </c>
      <c r="AN59" s="446">
        <v>0</v>
      </c>
      <c r="AO59" s="446">
        <v>0</v>
      </c>
      <c r="AP59" s="446">
        <v>0</v>
      </c>
      <c r="AQ59" s="446">
        <v>0</v>
      </c>
      <c r="AR59" s="446">
        <v>0</v>
      </c>
    </row>
    <row r="60" spans="1:44" ht="14.25">
      <c r="A60" s="468">
        <v>0</v>
      </c>
      <c r="B60" s="468">
        <v>0</v>
      </c>
      <c r="C60" s="518">
        <v>0</v>
      </c>
      <c r="D60" s="468">
        <v>99999</v>
      </c>
      <c r="E60" s="468">
        <v>9999</v>
      </c>
      <c r="F60" s="469" t="s">
        <v>1712</v>
      </c>
      <c r="G60" s="509" t="b">
        <v>1</v>
      </c>
      <c r="H60" s="510">
        <v>50</v>
      </c>
      <c r="I60" s="501" t="s">
        <v>1641</v>
      </c>
      <c r="J60" s="511" t="s">
        <v>88</v>
      </c>
      <c r="K60" s="512" t="s">
        <v>88</v>
      </c>
      <c r="L60" s="512" t="s">
        <v>88</v>
      </c>
      <c r="M60" s="512">
        <v>9999</v>
      </c>
      <c r="N60" s="513">
        <v>0</v>
      </c>
      <c r="O60" s="501" t="s">
        <v>1641</v>
      </c>
      <c r="P60" s="511" t="s">
        <v>88</v>
      </c>
      <c r="Q60" s="512" t="s">
        <v>88</v>
      </c>
      <c r="R60" s="512" t="s">
        <v>88</v>
      </c>
      <c r="S60" s="512">
        <v>9999</v>
      </c>
      <c r="T60" s="513">
        <v>0</v>
      </c>
      <c r="U60" s="501" t="s">
        <v>1641</v>
      </c>
      <c r="V60" s="511" t="s">
        <v>88</v>
      </c>
      <c r="W60" s="512" t="s">
        <v>88</v>
      </c>
      <c r="X60" s="512" t="s">
        <v>88</v>
      </c>
      <c r="Y60" s="512">
        <v>9999</v>
      </c>
      <c r="Z60" s="513">
        <v>0</v>
      </c>
      <c r="AA60" s="501" t="s">
        <v>1641</v>
      </c>
      <c r="AB60" s="511" t="s">
        <v>88</v>
      </c>
      <c r="AC60" s="512" t="s">
        <v>88</v>
      </c>
      <c r="AD60" s="512" t="s">
        <v>88</v>
      </c>
      <c r="AE60" s="512">
        <v>9999</v>
      </c>
      <c r="AF60" s="513">
        <v>0</v>
      </c>
      <c r="AG60" s="501"/>
      <c r="AH60" s="521">
        <v>0</v>
      </c>
      <c r="AI60" s="514" t="s">
        <v>1641</v>
      </c>
      <c r="AJ60" s="515" t="s">
        <v>1641</v>
      </c>
      <c r="AK60" s="514" t="s">
        <v>1641</v>
      </c>
      <c r="AL60" s="516" t="s">
        <v>1641</v>
      </c>
      <c r="AM60" s="517">
        <v>0</v>
      </c>
      <c r="AN60" s="446">
        <v>0</v>
      </c>
      <c r="AO60" s="446">
        <v>0</v>
      </c>
      <c r="AP60" s="446">
        <v>0</v>
      </c>
      <c r="AQ60" s="446">
        <v>0</v>
      </c>
      <c r="AR60" s="446">
        <v>0</v>
      </c>
    </row>
    <row r="61" spans="1:44" ht="14.25">
      <c r="A61" s="468">
        <v>0</v>
      </c>
      <c r="B61" s="468">
        <v>0</v>
      </c>
      <c r="C61" s="518">
        <v>0</v>
      </c>
      <c r="D61" s="468">
        <v>99999</v>
      </c>
      <c r="E61" s="468">
        <v>9999</v>
      </c>
      <c r="F61" s="469" t="s">
        <v>1713</v>
      </c>
      <c r="G61" s="509" t="b">
        <v>1</v>
      </c>
      <c r="H61" s="510">
        <v>51</v>
      </c>
      <c r="I61" s="501" t="s">
        <v>1641</v>
      </c>
      <c r="J61" s="511" t="s">
        <v>88</v>
      </c>
      <c r="K61" s="512" t="s">
        <v>88</v>
      </c>
      <c r="L61" s="512" t="s">
        <v>88</v>
      </c>
      <c r="M61" s="512">
        <v>9999</v>
      </c>
      <c r="N61" s="513">
        <v>0</v>
      </c>
      <c r="O61" s="501" t="s">
        <v>1641</v>
      </c>
      <c r="P61" s="511" t="s">
        <v>88</v>
      </c>
      <c r="Q61" s="512" t="s">
        <v>88</v>
      </c>
      <c r="R61" s="512" t="s">
        <v>88</v>
      </c>
      <c r="S61" s="512">
        <v>9999</v>
      </c>
      <c r="T61" s="513">
        <v>0</v>
      </c>
      <c r="U61" s="501" t="s">
        <v>1641</v>
      </c>
      <c r="V61" s="511" t="s">
        <v>88</v>
      </c>
      <c r="W61" s="512" t="s">
        <v>88</v>
      </c>
      <c r="X61" s="512" t="s">
        <v>88</v>
      </c>
      <c r="Y61" s="512">
        <v>9999</v>
      </c>
      <c r="Z61" s="513">
        <v>0</v>
      </c>
      <c r="AA61" s="501" t="s">
        <v>1641</v>
      </c>
      <c r="AB61" s="511" t="s">
        <v>88</v>
      </c>
      <c r="AC61" s="512" t="s">
        <v>88</v>
      </c>
      <c r="AD61" s="512" t="s">
        <v>88</v>
      </c>
      <c r="AE61" s="512">
        <v>9999</v>
      </c>
      <c r="AF61" s="513">
        <v>0</v>
      </c>
      <c r="AG61" s="501"/>
      <c r="AH61" s="521">
        <v>0</v>
      </c>
      <c r="AI61" s="514" t="s">
        <v>1641</v>
      </c>
      <c r="AJ61" s="515" t="s">
        <v>1641</v>
      </c>
      <c r="AK61" s="514" t="s">
        <v>1641</v>
      </c>
      <c r="AL61" s="516" t="s">
        <v>1641</v>
      </c>
      <c r="AM61" s="517">
        <v>0</v>
      </c>
      <c r="AN61" s="446">
        <v>0</v>
      </c>
      <c r="AO61" s="446">
        <v>0</v>
      </c>
      <c r="AP61" s="446">
        <v>0</v>
      </c>
      <c r="AQ61" s="446">
        <v>0</v>
      </c>
      <c r="AR61" s="446">
        <v>0</v>
      </c>
    </row>
    <row r="62" spans="1:44" ht="14.25">
      <c r="A62" s="468">
        <v>0</v>
      </c>
      <c r="B62" s="468">
        <v>0</v>
      </c>
      <c r="C62" s="518">
        <v>0</v>
      </c>
      <c r="D62" s="468">
        <v>99999</v>
      </c>
      <c r="E62" s="468">
        <v>9999</v>
      </c>
      <c r="F62" s="469" t="s">
        <v>1714</v>
      </c>
      <c r="G62" s="509" t="b">
        <v>1</v>
      </c>
      <c r="H62" s="510">
        <v>52</v>
      </c>
      <c r="I62" s="501" t="s">
        <v>1641</v>
      </c>
      <c r="J62" s="511" t="s">
        <v>88</v>
      </c>
      <c r="K62" s="512" t="s">
        <v>88</v>
      </c>
      <c r="L62" s="512" t="s">
        <v>88</v>
      </c>
      <c r="M62" s="512">
        <v>9999</v>
      </c>
      <c r="N62" s="513">
        <v>0</v>
      </c>
      <c r="O62" s="501" t="s">
        <v>1641</v>
      </c>
      <c r="P62" s="511" t="s">
        <v>88</v>
      </c>
      <c r="Q62" s="512" t="s">
        <v>88</v>
      </c>
      <c r="R62" s="512" t="s">
        <v>88</v>
      </c>
      <c r="S62" s="512">
        <v>9999</v>
      </c>
      <c r="T62" s="513">
        <v>0</v>
      </c>
      <c r="U62" s="501" t="s">
        <v>1641</v>
      </c>
      <c r="V62" s="511" t="s">
        <v>88</v>
      </c>
      <c r="W62" s="512" t="s">
        <v>88</v>
      </c>
      <c r="X62" s="512" t="s">
        <v>88</v>
      </c>
      <c r="Y62" s="512">
        <v>9999</v>
      </c>
      <c r="Z62" s="513">
        <v>0</v>
      </c>
      <c r="AA62" s="501" t="s">
        <v>1641</v>
      </c>
      <c r="AB62" s="511" t="s">
        <v>88</v>
      </c>
      <c r="AC62" s="512" t="s">
        <v>88</v>
      </c>
      <c r="AD62" s="512" t="s">
        <v>88</v>
      </c>
      <c r="AE62" s="512">
        <v>9999</v>
      </c>
      <c r="AF62" s="513">
        <v>0</v>
      </c>
      <c r="AG62" s="501"/>
      <c r="AH62" s="521">
        <v>0</v>
      </c>
      <c r="AI62" s="514" t="s">
        <v>1641</v>
      </c>
      <c r="AJ62" s="515" t="s">
        <v>1641</v>
      </c>
      <c r="AK62" s="514" t="s">
        <v>1641</v>
      </c>
      <c r="AL62" s="516" t="s">
        <v>1641</v>
      </c>
      <c r="AM62" s="517">
        <v>0</v>
      </c>
      <c r="AN62" s="446">
        <v>0</v>
      </c>
      <c r="AO62" s="446">
        <v>0</v>
      </c>
      <c r="AP62" s="446">
        <v>0</v>
      </c>
      <c r="AQ62" s="446">
        <v>0</v>
      </c>
      <c r="AR62" s="446">
        <v>0</v>
      </c>
    </row>
    <row r="63" spans="1:44" ht="14.25">
      <c r="A63" s="468">
        <v>0</v>
      </c>
      <c r="B63" s="468">
        <v>0</v>
      </c>
      <c r="C63" s="518">
        <v>0</v>
      </c>
      <c r="D63" s="468">
        <v>99999</v>
      </c>
      <c r="E63" s="438">
        <v>9999</v>
      </c>
      <c r="F63" s="469" t="s">
        <v>1715</v>
      </c>
      <c r="G63" s="509" t="b">
        <v>1</v>
      </c>
      <c r="H63" s="510">
        <v>53</v>
      </c>
      <c r="I63" s="501" t="s">
        <v>1641</v>
      </c>
      <c r="J63" s="511" t="s">
        <v>88</v>
      </c>
      <c r="K63" s="512" t="s">
        <v>88</v>
      </c>
      <c r="L63" s="512" t="s">
        <v>88</v>
      </c>
      <c r="M63" s="512">
        <v>9999</v>
      </c>
      <c r="N63" s="513">
        <v>0</v>
      </c>
      <c r="O63" s="501" t="s">
        <v>1641</v>
      </c>
      <c r="P63" s="511" t="s">
        <v>88</v>
      </c>
      <c r="Q63" s="512" t="s">
        <v>88</v>
      </c>
      <c r="R63" s="512" t="s">
        <v>88</v>
      </c>
      <c r="S63" s="512">
        <v>9999</v>
      </c>
      <c r="T63" s="513">
        <v>0</v>
      </c>
      <c r="U63" s="501" t="s">
        <v>1641</v>
      </c>
      <c r="V63" s="511" t="s">
        <v>88</v>
      </c>
      <c r="W63" s="512" t="s">
        <v>88</v>
      </c>
      <c r="X63" s="512" t="s">
        <v>88</v>
      </c>
      <c r="Y63" s="512">
        <v>9999</v>
      </c>
      <c r="Z63" s="513">
        <v>0</v>
      </c>
      <c r="AA63" s="501" t="s">
        <v>1641</v>
      </c>
      <c r="AB63" s="511" t="s">
        <v>88</v>
      </c>
      <c r="AC63" s="512" t="s">
        <v>88</v>
      </c>
      <c r="AD63" s="512" t="s">
        <v>88</v>
      </c>
      <c r="AE63" s="512">
        <v>9999</v>
      </c>
      <c r="AF63" s="513">
        <v>0</v>
      </c>
      <c r="AG63" s="501"/>
      <c r="AH63" s="521">
        <v>0</v>
      </c>
      <c r="AI63" s="514" t="s">
        <v>1641</v>
      </c>
      <c r="AJ63" s="515" t="s">
        <v>1641</v>
      </c>
      <c r="AK63" s="514" t="s">
        <v>1641</v>
      </c>
      <c r="AL63" s="516" t="s">
        <v>1641</v>
      </c>
      <c r="AM63" s="517">
        <v>0</v>
      </c>
      <c r="AN63" s="446">
        <v>0</v>
      </c>
      <c r="AO63" s="446">
        <v>0</v>
      </c>
      <c r="AP63" s="446">
        <v>0</v>
      </c>
      <c r="AQ63" s="446">
        <v>0</v>
      </c>
      <c r="AR63" s="446">
        <v>0</v>
      </c>
    </row>
    <row r="64" spans="1:44" ht="14.25">
      <c r="A64" s="468">
        <v>0</v>
      </c>
      <c r="B64" s="468">
        <v>0</v>
      </c>
      <c r="C64" s="518">
        <v>0</v>
      </c>
      <c r="D64" s="468">
        <v>99999</v>
      </c>
      <c r="E64" s="468">
        <v>9999</v>
      </c>
      <c r="F64" s="469" t="s">
        <v>1716</v>
      </c>
      <c r="G64" s="509" t="b">
        <v>1</v>
      </c>
      <c r="H64" s="510">
        <v>54</v>
      </c>
      <c r="I64" s="501" t="s">
        <v>1641</v>
      </c>
      <c r="J64" s="511" t="s">
        <v>88</v>
      </c>
      <c r="K64" s="512" t="s">
        <v>88</v>
      </c>
      <c r="L64" s="512" t="s">
        <v>88</v>
      </c>
      <c r="M64" s="512">
        <v>9999</v>
      </c>
      <c r="N64" s="513">
        <v>0</v>
      </c>
      <c r="O64" s="501" t="s">
        <v>1641</v>
      </c>
      <c r="P64" s="511" t="s">
        <v>88</v>
      </c>
      <c r="Q64" s="512" t="s">
        <v>88</v>
      </c>
      <c r="R64" s="512" t="s">
        <v>88</v>
      </c>
      <c r="S64" s="512">
        <v>9999</v>
      </c>
      <c r="T64" s="513">
        <v>0</v>
      </c>
      <c r="U64" s="501" t="s">
        <v>1641</v>
      </c>
      <c r="V64" s="511" t="s">
        <v>88</v>
      </c>
      <c r="W64" s="512" t="s">
        <v>88</v>
      </c>
      <c r="X64" s="512" t="s">
        <v>88</v>
      </c>
      <c r="Y64" s="512">
        <v>9999</v>
      </c>
      <c r="Z64" s="513">
        <v>0</v>
      </c>
      <c r="AA64" s="501" t="s">
        <v>1641</v>
      </c>
      <c r="AB64" s="511" t="s">
        <v>88</v>
      </c>
      <c r="AC64" s="512" t="s">
        <v>88</v>
      </c>
      <c r="AD64" s="512" t="s">
        <v>88</v>
      </c>
      <c r="AE64" s="512">
        <v>9999</v>
      </c>
      <c r="AF64" s="513">
        <v>0</v>
      </c>
      <c r="AG64" s="501"/>
      <c r="AH64" s="521">
        <v>0</v>
      </c>
      <c r="AI64" s="514" t="s">
        <v>1641</v>
      </c>
      <c r="AJ64" s="515" t="s">
        <v>1641</v>
      </c>
      <c r="AK64" s="514" t="s">
        <v>1641</v>
      </c>
      <c r="AL64" s="516" t="s">
        <v>1641</v>
      </c>
      <c r="AM64" s="517">
        <v>0</v>
      </c>
      <c r="AN64" s="446">
        <v>0</v>
      </c>
      <c r="AO64" s="446">
        <v>0</v>
      </c>
      <c r="AP64" s="446">
        <v>0</v>
      </c>
      <c r="AQ64" s="446">
        <v>0</v>
      </c>
      <c r="AR64" s="446">
        <v>0</v>
      </c>
    </row>
    <row r="65" spans="1:44" ht="14.25">
      <c r="A65" s="468">
        <v>0</v>
      </c>
      <c r="B65" s="468">
        <v>0</v>
      </c>
      <c r="C65" s="518">
        <v>0</v>
      </c>
      <c r="D65" s="468">
        <v>99999</v>
      </c>
      <c r="E65" s="468">
        <v>9999</v>
      </c>
      <c r="F65" s="469" t="s">
        <v>1717</v>
      </c>
      <c r="G65" s="509" t="b">
        <v>1</v>
      </c>
      <c r="H65" s="510">
        <v>55</v>
      </c>
      <c r="I65" s="501" t="s">
        <v>1641</v>
      </c>
      <c r="J65" s="511" t="s">
        <v>88</v>
      </c>
      <c r="K65" s="512" t="s">
        <v>88</v>
      </c>
      <c r="L65" s="512" t="s">
        <v>88</v>
      </c>
      <c r="M65" s="512">
        <v>9999</v>
      </c>
      <c r="N65" s="513">
        <v>0</v>
      </c>
      <c r="O65" s="501" t="s">
        <v>1641</v>
      </c>
      <c r="P65" s="511" t="s">
        <v>88</v>
      </c>
      <c r="Q65" s="512" t="s">
        <v>88</v>
      </c>
      <c r="R65" s="512" t="s">
        <v>88</v>
      </c>
      <c r="S65" s="512">
        <v>9999</v>
      </c>
      <c r="T65" s="513">
        <v>0</v>
      </c>
      <c r="U65" s="501" t="s">
        <v>1641</v>
      </c>
      <c r="V65" s="511" t="s">
        <v>88</v>
      </c>
      <c r="W65" s="512" t="s">
        <v>88</v>
      </c>
      <c r="X65" s="512" t="s">
        <v>88</v>
      </c>
      <c r="Y65" s="512">
        <v>9999</v>
      </c>
      <c r="Z65" s="513">
        <v>0</v>
      </c>
      <c r="AA65" s="501" t="s">
        <v>1641</v>
      </c>
      <c r="AB65" s="511" t="s">
        <v>88</v>
      </c>
      <c r="AC65" s="512" t="s">
        <v>88</v>
      </c>
      <c r="AD65" s="512" t="s">
        <v>88</v>
      </c>
      <c r="AE65" s="512">
        <v>9999</v>
      </c>
      <c r="AF65" s="513">
        <v>0</v>
      </c>
      <c r="AG65" s="501"/>
      <c r="AH65" s="521">
        <v>0</v>
      </c>
      <c r="AI65" s="514" t="s">
        <v>1641</v>
      </c>
      <c r="AJ65" s="515" t="s">
        <v>1641</v>
      </c>
      <c r="AK65" s="514" t="s">
        <v>1641</v>
      </c>
      <c r="AL65" s="516" t="s">
        <v>1641</v>
      </c>
      <c r="AM65" s="517">
        <v>0</v>
      </c>
      <c r="AN65" s="446">
        <v>0</v>
      </c>
      <c r="AO65" s="446">
        <v>0</v>
      </c>
      <c r="AP65" s="446">
        <v>0</v>
      </c>
      <c r="AQ65" s="446">
        <v>0</v>
      </c>
      <c r="AR65" s="446">
        <v>0</v>
      </c>
    </row>
    <row r="66" spans="1:44" ht="14.25">
      <c r="A66" s="468">
        <v>0</v>
      </c>
      <c r="B66" s="468">
        <v>0</v>
      </c>
      <c r="C66" s="518">
        <v>0</v>
      </c>
      <c r="D66" s="468">
        <v>99999</v>
      </c>
      <c r="E66" s="468">
        <v>9999</v>
      </c>
      <c r="F66" s="469" t="s">
        <v>1718</v>
      </c>
      <c r="G66" s="509" t="b">
        <v>1</v>
      </c>
      <c r="H66" s="510">
        <v>56</v>
      </c>
      <c r="I66" s="501" t="s">
        <v>1641</v>
      </c>
      <c r="J66" s="511" t="s">
        <v>88</v>
      </c>
      <c r="K66" s="512" t="s">
        <v>88</v>
      </c>
      <c r="L66" s="512" t="s">
        <v>88</v>
      </c>
      <c r="M66" s="512">
        <v>9999</v>
      </c>
      <c r="N66" s="513">
        <v>0</v>
      </c>
      <c r="O66" s="501" t="s">
        <v>1641</v>
      </c>
      <c r="P66" s="511" t="s">
        <v>88</v>
      </c>
      <c r="Q66" s="512" t="s">
        <v>88</v>
      </c>
      <c r="R66" s="512" t="s">
        <v>88</v>
      </c>
      <c r="S66" s="512">
        <v>9999</v>
      </c>
      <c r="T66" s="513">
        <v>0</v>
      </c>
      <c r="U66" s="501" t="s">
        <v>1641</v>
      </c>
      <c r="V66" s="511" t="s">
        <v>88</v>
      </c>
      <c r="W66" s="512" t="s">
        <v>88</v>
      </c>
      <c r="X66" s="512" t="s">
        <v>88</v>
      </c>
      <c r="Y66" s="512">
        <v>9999</v>
      </c>
      <c r="Z66" s="513">
        <v>0</v>
      </c>
      <c r="AA66" s="501" t="s">
        <v>1641</v>
      </c>
      <c r="AB66" s="511" t="s">
        <v>88</v>
      </c>
      <c r="AC66" s="512" t="s">
        <v>88</v>
      </c>
      <c r="AD66" s="512" t="s">
        <v>88</v>
      </c>
      <c r="AE66" s="512">
        <v>9999</v>
      </c>
      <c r="AF66" s="513">
        <v>0</v>
      </c>
      <c r="AG66" s="501"/>
      <c r="AH66" s="521">
        <v>0</v>
      </c>
      <c r="AI66" s="514" t="s">
        <v>1641</v>
      </c>
      <c r="AJ66" s="515" t="s">
        <v>1641</v>
      </c>
      <c r="AK66" s="514" t="s">
        <v>1641</v>
      </c>
      <c r="AL66" s="516" t="s">
        <v>1641</v>
      </c>
      <c r="AM66" s="517">
        <v>0</v>
      </c>
      <c r="AN66" s="446">
        <v>0</v>
      </c>
      <c r="AO66" s="446">
        <v>0</v>
      </c>
      <c r="AP66" s="446">
        <v>0</v>
      </c>
      <c r="AQ66" s="446">
        <v>0</v>
      </c>
      <c r="AR66" s="446">
        <v>0</v>
      </c>
    </row>
    <row r="67" spans="1:44" ht="14.25">
      <c r="A67" s="468">
        <v>0</v>
      </c>
      <c r="B67" s="468">
        <v>0</v>
      </c>
      <c r="C67" s="518">
        <v>0</v>
      </c>
      <c r="D67" s="468">
        <v>99999</v>
      </c>
      <c r="E67" s="468">
        <v>9999</v>
      </c>
      <c r="F67" s="469" t="s">
        <v>1719</v>
      </c>
      <c r="G67" s="509" t="b">
        <v>1</v>
      </c>
      <c r="H67" s="510">
        <v>57</v>
      </c>
      <c r="I67" s="501" t="s">
        <v>1641</v>
      </c>
      <c r="J67" s="511" t="s">
        <v>88</v>
      </c>
      <c r="K67" s="512" t="s">
        <v>88</v>
      </c>
      <c r="L67" s="512" t="s">
        <v>88</v>
      </c>
      <c r="M67" s="512">
        <v>9999</v>
      </c>
      <c r="N67" s="513">
        <v>0</v>
      </c>
      <c r="O67" s="501" t="s">
        <v>1641</v>
      </c>
      <c r="P67" s="511" t="s">
        <v>88</v>
      </c>
      <c r="Q67" s="512" t="s">
        <v>88</v>
      </c>
      <c r="R67" s="512" t="s">
        <v>88</v>
      </c>
      <c r="S67" s="512">
        <v>9999</v>
      </c>
      <c r="T67" s="513">
        <v>0</v>
      </c>
      <c r="U67" s="501" t="s">
        <v>1641</v>
      </c>
      <c r="V67" s="511" t="s">
        <v>88</v>
      </c>
      <c r="W67" s="512" t="s">
        <v>88</v>
      </c>
      <c r="X67" s="512" t="s">
        <v>88</v>
      </c>
      <c r="Y67" s="512">
        <v>9999</v>
      </c>
      <c r="Z67" s="513">
        <v>0</v>
      </c>
      <c r="AA67" s="501" t="s">
        <v>1641</v>
      </c>
      <c r="AB67" s="511" t="s">
        <v>88</v>
      </c>
      <c r="AC67" s="512" t="s">
        <v>88</v>
      </c>
      <c r="AD67" s="512" t="s">
        <v>88</v>
      </c>
      <c r="AE67" s="512">
        <v>9999</v>
      </c>
      <c r="AF67" s="513">
        <v>0</v>
      </c>
      <c r="AG67" s="501"/>
      <c r="AH67" s="521">
        <v>0</v>
      </c>
      <c r="AI67" s="514" t="s">
        <v>1641</v>
      </c>
      <c r="AJ67" s="515" t="s">
        <v>1641</v>
      </c>
      <c r="AK67" s="514" t="s">
        <v>1641</v>
      </c>
      <c r="AL67" s="516" t="s">
        <v>1641</v>
      </c>
      <c r="AM67" s="517">
        <v>0</v>
      </c>
      <c r="AN67" s="446">
        <v>0</v>
      </c>
      <c r="AO67" s="446">
        <v>0</v>
      </c>
      <c r="AP67" s="446">
        <v>0</v>
      </c>
      <c r="AQ67" s="446">
        <v>0</v>
      </c>
      <c r="AR67" s="446">
        <v>0</v>
      </c>
    </row>
    <row r="68" spans="1:44" ht="14.25">
      <c r="A68" s="468">
        <v>0</v>
      </c>
      <c r="B68" s="468">
        <v>0</v>
      </c>
      <c r="C68" s="518">
        <v>0</v>
      </c>
      <c r="D68" s="468">
        <v>99999</v>
      </c>
      <c r="E68" s="468">
        <v>9999</v>
      </c>
      <c r="F68" s="469" t="s">
        <v>1720</v>
      </c>
      <c r="G68" s="509" t="b">
        <v>1</v>
      </c>
      <c r="H68" s="510">
        <v>58</v>
      </c>
      <c r="I68" s="501" t="s">
        <v>1641</v>
      </c>
      <c r="J68" s="511" t="s">
        <v>88</v>
      </c>
      <c r="K68" s="512" t="s">
        <v>88</v>
      </c>
      <c r="L68" s="512" t="s">
        <v>88</v>
      </c>
      <c r="M68" s="512">
        <v>9999</v>
      </c>
      <c r="N68" s="513">
        <v>0</v>
      </c>
      <c r="O68" s="501" t="s">
        <v>1641</v>
      </c>
      <c r="P68" s="511" t="s">
        <v>88</v>
      </c>
      <c r="Q68" s="512" t="s">
        <v>88</v>
      </c>
      <c r="R68" s="512" t="s">
        <v>88</v>
      </c>
      <c r="S68" s="512">
        <v>9999</v>
      </c>
      <c r="T68" s="513">
        <v>0</v>
      </c>
      <c r="U68" s="501" t="s">
        <v>1641</v>
      </c>
      <c r="V68" s="511" t="s">
        <v>88</v>
      </c>
      <c r="W68" s="512" t="s">
        <v>88</v>
      </c>
      <c r="X68" s="512" t="s">
        <v>88</v>
      </c>
      <c r="Y68" s="512">
        <v>9999</v>
      </c>
      <c r="Z68" s="513">
        <v>0</v>
      </c>
      <c r="AA68" s="501" t="s">
        <v>1641</v>
      </c>
      <c r="AB68" s="511" t="s">
        <v>88</v>
      </c>
      <c r="AC68" s="512" t="s">
        <v>88</v>
      </c>
      <c r="AD68" s="512" t="s">
        <v>88</v>
      </c>
      <c r="AE68" s="512">
        <v>9999</v>
      </c>
      <c r="AF68" s="513">
        <v>0</v>
      </c>
      <c r="AG68" s="501"/>
      <c r="AH68" s="521">
        <v>0</v>
      </c>
      <c r="AI68" s="514" t="s">
        <v>1641</v>
      </c>
      <c r="AJ68" s="515" t="s">
        <v>1641</v>
      </c>
      <c r="AK68" s="514" t="s">
        <v>1641</v>
      </c>
      <c r="AL68" s="516" t="s">
        <v>1641</v>
      </c>
      <c r="AM68" s="517">
        <v>0</v>
      </c>
      <c r="AN68" s="446">
        <v>0</v>
      </c>
      <c r="AO68" s="446">
        <v>0</v>
      </c>
      <c r="AP68" s="446">
        <v>0</v>
      </c>
      <c r="AQ68" s="446">
        <v>0</v>
      </c>
      <c r="AR68" s="446">
        <v>0</v>
      </c>
    </row>
    <row r="69" spans="1:44" ht="14.25">
      <c r="A69" s="468">
        <v>0</v>
      </c>
      <c r="B69" s="468">
        <v>0</v>
      </c>
      <c r="C69" s="518">
        <v>0</v>
      </c>
      <c r="D69" s="468">
        <v>99999</v>
      </c>
      <c r="E69" s="468">
        <v>9999</v>
      </c>
      <c r="F69" s="469" t="s">
        <v>1721</v>
      </c>
      <c r="G69" s="509" t="b">
        <v>1</v>
      </c>
      <c r="H69" s="510">
        <v>59</v>
      </c>
      <c r="I69" s="501" t="s">
        <v>1641</v>
      </c>
      <c r="J69" s="511" t="s">
        <v>88</v>
      </c>
      <c r="K69" s="512" t="s">
        <v>88</v>
      </c>
      <c r="L69" s="512" t="s">
        <v>88</v>
      </c>
      <c r="M69" s="512">
        <v>9999</v>
      </c>
      <c r="N69" s="513">
        <v>0</v>
      </c>
      <c r="O69" s="501" t="s">
        <v>1641</v>
      </c>
      <c r="P69" s="511" t="s">
        <v>88</v>
      </c>
      <c r="Q69" s="512" t="s">
        <v>88</v>
      </c>
      <c r="R69" s="512" t="s">
        <v>88</v>
      </c>
      <c r="S69" s="512">
        <v>9999</v>
      </c>
      <c r="T69" s="513">
        <v>0</v>
      </c>
      <c r="U69" s="501" t="s">
        <v>1641</v>
      </c>
      <c r="V69" s="511" t="s">
        <v>88</v>
      </c>
      <c r="W69" s="512" t="s">
        <v>88</v>
      </c>
      <c r="X69" s="512" t="s">
        <v>88</v>
      </c>
      <c r="Y69" s="512">
        <v>9999</v>
      </c>
      <c r="Z69" s="513">
        <v>0</v>
      </c>
      <c r="AA69" s="501" t="s">
        <v>1641</v>
      </c>
      <c r="AB69" s="511" t="s">
        <v>88</v>
      </c>
      <c r="AC69" s="512" t="s">
        <v>88</v>
      </c>
      <c r="AD69" s="512" t="s">
        <v>88</v>
      </c>
      <c r="AE69" s="512">
        <v>9999</v>
      </c>
      <c r="AF69" s="513">
        <v>0</v>
      </c>
      <c r="AG69" s="501"/>
      <c r="AH69" s="521">
        <v>0</v>
      </c>
      <c r="AI69" s="514" t="s">
        <v>1641</v>
      </c>
      <c r="AJ69" s="515" t="s">
        <v>1641</v>
      </c>
      <c r="AK69" s="514" t="s">
        <v>1641</v>
      </c>
      <c r="AL69" s="516" t="s">
        <v>1641</v>
      </c>
      <c r="AM69" s="517">
        <v>0</v>
      </c>
      <c r="AN69" s="446">
        <v>0</v>
      </c>
      <c r="AO69" s="446">
        <v>0</v>
      </c>
      <c r="AP69" s="446">
        <v>0</v>
      </c>
      <c r="AQ69" s="446">
        <v>0</v>
      </c>
      <c r="AR69" s="446">
        <v>0</v>
      </c>
    </row>
    <row r="70" spans="1:44" ht="14.25">
      <c r="A70" s="468">
        <v>0</v>
      </c>
      <c r="B70" s="468">
        <v>0</v>
      </c>
      <c r="C70" s="518">
        <v>0</v>
      </c>
      <c r="D70" s="468">
        <v>99999</v>
      </c>
      <c r="E70" s="468">
        <v>9999</v>
      </c>
      <c r="F70" s="469" t="s">
        <v>1722</v>
      </c>
      <c r="G70" s="509" t="b">
        <v>1</v>
      </c>
      <c r="H70" s="510">
        <v>60</v>
      </c>
      <c r="I70" s="501" t="s">
        <v>1641</v>
      </c>
      <c r="J70" s="511" t="s">
        <v>88</v>
      </c>
      <c r="K70" s="512" t="s">
        <v>88</v>
      </c>
      <c r="L70" s="512" t="s">
        <v>88</v>
      </c>
      <c r="M70" s="512">
        <v>9999</v>
      </c>
      <c r="N70" s="513">
        <v>0</v>
      </c>
      <c r="O70" s="501" t="s">
        <v>1641</v>
      </c>
      <c r="P70" s="511" t="s">
        <v>88</v>
      </c>
      <c r="Q70" s="512" t="s">
        <v>88</v>
      </c>
      <c r="R70" s="512" t="s">
        <v>88</v>
      </c>
      <c r="S70" s="512">
        <v>9999</v>
      </c>
      <c r="T70" s="513">
        <v>0</v>
      </c>
      <c r="U70" s="501" t="s">
        <v>1641</v>
      </c>
      <c r="V70" s="511" t="s">
        <v>88</v>
      </c>
      <c r="W70" s="512" t="s">
        <v>88</v>
      </c>
      <c r="X70" s="512" t="s">
        <v>88</v>
      </c>
      <c r="Y70" s="512">
        <v>9999</v>
      </c>
      <c r="Z70" s="513">
        <v>0</v>
      </c>
      <c r="AA70" s="501" t="s">
        <v>1641</v>
      </c>
      <c r="AB70" s="511" t="s">
        <v>88</v>
      </c>
      <c r="AC70" s="512" t="s">
        <v>88</v>
      </c>
      <c r="AD70" s="512" t="s">
        <v>88</v>
      </c>
      <c r="AE70" s="512">
        <v>9999</v>
      </c>
      <c r="AF70" s="513">
        <v>0</v>
      </c>
      <c r="AG70" s="501"/>
      <c r="AH70" s="521">
        <v>0</v>
      </c>
      <c r="AI70" s="514" t="s">
        <v>1641</v>
      </c>
      <c r="AJ70" s="515" t="s">
        <v>1641</v>
      </c>
      <c r="AK70" s="514" t="s">
        <v>1641</v>
      </c>
      <c r="AL70" s="516" t="s">
        <v>1641</v>
      </c>
      <c r="AM70" s="517">
        <v>0</v>
      </c>
      <c r="AN70" s="446">
        <v>0</v>
      </c>
      <c r="AO70" s="446">
        <v>0</v>
      </c>
      <c r="AP70" s="446">
        <v>0</v>
      </c>
      <c r="AQ70" s="446">
        <v>0</v>
      </c>
      <c r="AR70" s="446">
        <v>0</v>
      </c>
    </row>
    <row r="71" spans="1:44" ht="14.25">
      <c r="A71" s="468">
        <v>0</v>
      </c>
      <c r="B71" s="468">
        <v>0</v>
      </c>
      <c r="C71" s="518">
        <v>0</v>
      </c>
      <c r="D71" s="468">
        <v>99999</v>
      </c>
      <c r="E71" s="468">
        <v>9999</v>
      </c>
      <c r="F71" s="469" t="s">
        <v>1723</v>
      </c>
      <c r="G71" s="509" t="b">
        <v>1</v>
      </c>
      <c r="H71" s="510">
        <v>61</v>
      </c>
      <c r="I71" s="501" t="s">
        <v>1641</v>
      </c>
      <c r="J71" s="511" t="s">
        <v>88</v>
      </c>
      <c r="K71" s="512" t="s">
        <v>88</v>
      </c>
      <c r="L71" s="512" t="s">
        <v>88</v>
      </c>
      <c r="M71" s="512">
        <v>9999</v>
      </c>
      <c r="N71" s="513">
        <v>0</v>
      </c>
      <c r="O71" s="501" t="s">
        <v>1641</v>
      </c>
      <c r="P71" s="511" t="s">
        <v>88</v>
      </c>
      <c r="Q71" s="512" t="s">
        <v>88</v>
      </c>
      <c r="R71" s="512" t="s">
        <v>88</v>
      </c>
      <c r="S71" s="512">
        <v>9999</v>
      </c>
      <c r="T71" s="513">
        <v>0</v>
      </c>
      <c r="U71" s="501" t="s">
        <v>1641</v>
      </c>
      <c r="V71" s="511" t="s">
        <v>88</v>
      </c>
      <c r="W71" s="512" t="s">
        <v>88</v>
      </c>
      <c r="X71" s="512" t="s">
        <v>88</v>
      </c>
      <c r="Y71" s="512">
        <v>9999</v>
      </c>
      <c r="Z71" s="513">
        <v>0</v>
      </c>
      <c r="AA71" s="501" t="s">
        <v>1641</v>
      </c>
      <c r="AB71" s="511" t="s">
        <v>88</v>
      </c>
      <c r="AC71" s="512" t="s">
        <v>88</v>
      </c>
      <c r="AD71" s="512" t="s">
        <v>88</v>
      </c>
      <c r="AE71" s="512">
        <v>9999</v>
      </c>
      <c r="AF71" s="513">
        <v>0</v>
      </c>
      <c r="AG71" s="501"/>
      <c r="AH71" s="521">
        <v>0</v>
      </c>
      <c r="AI71" s="514" t="s">
        <v>1641</v>
      </c>
      <c r="AJ71" s="515" t="s">
        <v>1641</v>
      </c>
      <c r="AK71" s="514" t="s">
        <v>1641</v>
      </c>
      <c r="AL71" s="516" t="s">
        <v>1641</v>
      </c>
      <c r="AM71" s="517">
        <v>0</v>
      </c>
      <c r="AN71" s="446">
        <v>0</v>
      </c>
      <c r="AO71" s="446">
        <v>0</v>
      </c>
      <c r="AP71" s="446">
        <v>0</v>
      </c>
      <c r="AQ71" s="446">
        <v>0</v>
      </c>
      <c r="AR71" s="446">
        <v>0</v>
      </c>
    </row>
    <row r="72" spans="1:44" ht="14.25">
      <c r="A72" s="468">
        <v>0</v>
      </c>
      <c r="B72" s="468">
        <v>0</v>
      </c>
      <c r="C72" s="518">
        <v>0</v>
      </c>
      <c r="D72" s="468">
        <v>99999</v>
      </c>
      <c r="E72" s="468">
        <v>9999</v>
      </c>
      <c r="F72" s="469" t="s">
        <v>1724</v>
      </c>
      <c r="G72" s="509" t="b">
        <v>1</v>
      </c>
      <c r="H72" s="510">
        <v>62</v>
      </c>
      <c r="I72" s="501" t="s">
        <v>1641</v>
      </c>
      <c r="J72" s="511" t="s">
        <v>88</v>
      </c>
      <c r="K72" s="512" t="s">
        <v>88</v>
      </c>
      <c r="L72" s="512" t="s">
        <v>88</v>
      </c>
      <c r="M72" s="512">
        <v>9999</v>
      </c>
      <c r="N72" s="513">
        <v>0</v>
      </c>
      <c r="O72" s="501" t="s">
        <v>1641</v>
      </c>
      <c r="P72" s="511" t="s">
        <v>88</v>
      </c>
      <c r="Q72" s="512" t="s">
        <v>88</v>
      </c>
      <c r="R72" s="512" t="s">
        <v>88</v>
      </c>
      <c r="S72" s="512">
        <v>9999</v>
      </c>
      <c r="T72" s="513">
        <v>0</v>
      </c>
      <c r="U72" s="501" t="s">
        <v>1641</v>
      </c>
      <c r="V72" s="511" t="s">
        <v>88</v>
      </c>
      <c r="W72" s="512" t="s">
        <v>88</v>
      </c>
      <c r="X72" s="512" t="s">
        <v>88</v>
      </c>
      <c r="Y72" s="512">
        <v>9999</v>
      </c>
      <c r="Z72" s="513">
        <v>0</v>
      </c>
      <c r="AA72" s="501" t="s">
        <v>1641</v>
      </c>
      <c r="AB72" s="511" t="s">
        <v>88</v>
      </c>
      <c r="AC72" s="512" t="s">
        <v>88</v>
      </c>
      <c r="AD72" s="512" t="s">
        <v>88</v>
      </c>
      <c r="AE72" s="512">
        <v>9999</v>
      </c>
      <c r="AF72" s="513">
        <v>0</v>
      </c>
      <c r="AG72" s="501"/>
      <c r="AH72" s="521">
        <v>0</v>
      </c>
      <c r="AI72" s="514" t="s">
        <v>1641</v>
      </c>
      <c r="AJ72" s="515" t="s">
        <v>1641</v>
      </c>
      <c r="AK72" s="514" t="s">
        <v>1641</v>
      </c>
      <c r="AL72" s="516" t="s">
        <v>1641</v>
      </c>
      <c r="AM72" s="517">
        <v>0</v>
      </c>
      <c r="AN72" s="446">
        <v>0</v>
      </c>
      <c r="AO72" s="446">
        <v>0</v>
      </c>
      <c r="AP72" s="446">
        <v>0</v>
      </c>
      <c r="AQ72" s="446">
        <v>0</v>
      </c>
      <c r="AR72" s="446">
        <v>0</v>
      </c>
    </row>
    <row r="73" spans="1:44" ht="14.25">
      <c r="A73" s="468">
        <v>0</v>
      </c>
      <c r="B73" s="468">
        <v>0</v>
      </c>
      <c r="C73" s="518">
        <v>0</v>
      </c>
      <c r="D73" s="468">
        <v>99999</v>
      </c>
      <c r="E73" s="468">
        <v>9999</v>
      </c>
      <c r="F73" s="469" t="s">
        <v>1725</v>
      </c>
      <c r="G73" s="509" t="b">
        <v>1</v>
      </c>
      <c r="H73" s="510">
        <v>63</v>
      </c>
      <c r="I73" s="501" t="s">
        <v>1641</v>
      </c>
      <c r="J73" s="511" t="s">
        <v>88</v>
      </c>
      <c r="K73" s="512" t="s">
        <v>88</v>
      </c>
      <c r="L73" s="512" t="s">
        <v>88</v>
      </c>
      <c r="M73" s="512">
        <v>9999</v>
      </c>
      <c r="N73" s="513">
        <v>0</v>
      </c>
      <c r="O73" s="501" t="s">
        <v>1641</v>
      </c>
      <c r="P73" s="511" t="s">
        <v>88</v>
      </c>
      <c r="Q73" s="512" t="s">
        <v>88</v>
      </c>
      <c r="R73" s="512" t="s">
        <v>88</v>
      </c>
      <c r="S73" s="512">
        <v>9999</v>
      </c>
      <c r="T73" s="513">
        <v>0</v>
      </c>
      <c r="U73" s="501" t="s">
        <v>1641</v>
      </c>
      <c r="V73" s="511" t="s">
        <v>88</v>
      </c>
      <c r="W73" s="512" t="s">
        <v>88</v>
      </c>
      <c r="X73" s="512" t="s">
        <v>88</v>
      </c>
      <c r="Y73" s="512">
        <v>9999</v>
      </c>
      <c r="Z73" s="513">
        <v>0</v>
      </c>
      <c r="AA73" s="501" t="s">
        <v>1641</v>
      </c>
      <c r="AB73" s="511" t="s">
        <v>88</v>
      </c>
      <c r="AC73" s="512" t="s">
        <v>88</v>
      </c>
      <c r="AD73" s="512" t="s">
        <v>88</v>
      </c>
      <c r="AE73" s="512">
        <v>9999</v>
      </c>
      <c r="AF73" s="513">
        <v>0</v>
      </c>
      <c r="AG73" s="501"/>
      <c r="AH73" s="521">
        <v>0</v>
      </c>
      <c r="AI73" s="514" t="s">
        <v>1641</v>
      </c>
      <c r="AJ73" s="515" t="s">
        <v>1641</v>
      </c>
      <c r="AK73" s="514" t="s">
        <v>1641</v>
      </c>
      <c r="AL73" s="516" t="s">
        <v>1641</v>
      </c>
      <c r="AM73" s="517">
        <v>0</v>
      </c>
      <c r="AN73" s="446">
        <v>0</v>
      </c>
      <c r="AO73" s="446">
        <v>0</v>
      </c>
      <c r="AP73" s="446">
        <v>0</v>
      </c>
      <c r="AQ73" s="446">
        <v>0</v>
      </c>
      <c r="AR73" s="446">
        <v>0</v>
      </c>
    </row>
    <row r="74" spans="1:44" ht="14.25">
      <c r="A74" s="468">
        <v>0</v>
      </c>
      <c r="B74" s="468">
        <v>0</v>
      </c>
      <c r="C74" s="518">
        <v>0</v>
      </c>
      <c r="D74" s="468">
        <v>99999</v>
      </c>
      <c r="E74" s="468">
        <v>9999</v>
      </c>
      <c r="F74" s="469" t="s">
        <v>1726</v>
      </c>
      <c r="G74" s="509" t="b">
        <v>1</v>
      </c>
      <c r="H74" s="510">
        <v>64</v>
      </c>
      <c r="I74" s="501" t="s">
        <v>1641</v>
      </c>
      <c r="J74" s="511" t="s">
        <v>88</v>
      </c>
      <c r="K74" s="512" t="s">
        <v>88</v>
      </c>
      <c r="L74" s="512" t="s">
        <v>88</v>
      </c>
      <c r="M74" s="512">
        <v>9999</v>
      </c>
      <c r="N74" s="513">
        <v>0</v>
      </c>
      <c r="O74" s="501" t="s">
        <v>1641</v>
      </c>
      <c r="P74" s="511" t="s">
        <v>88</v>
      </c>
      <c r="Q74" s="512" t="s">
        <v>88</v>
      </c>
      <c r="R74" s="512" t="s">
        <v>88</v>
      </c>
      <c r="S74" s="512">
        <v>9999</v>
      </c>
      <c r="T74" s="513">
        <v>0</v>
      </c>
      <c r="U74" s="501" t="s">
        <v>1641</v>
      </c>
      <c r="V74" s="511" t="s">
        <v>88</v>
      </c>
      <c r="W74" s="512" t="s">
        <v>88</v>
      </c>
      <c r="X74" s="512" t="s">
        <v>88</v>
      </c>
      <c r="Y74" s="512">
        <v>9999</v>
      </c>
      <c r="Z74" s="513">
        <v>0</v>
      </c>
      <c r="AA74" s="501" t="s">
        <v>1641</v>
      </c>
      <c r="AB74" s="511" t="s">
        <v>88</v>
      </c>
      <c r="AC74" s="512" t="s">
        <v>88</v>
      </c>
      <c r="AD74" s="512" t="s">
        <v>88</v>
      </c>
      <c r="AE74" s="512">
        <v>9999</v>
      </c>
      <c r="AF74" s="513">
        <v>0</v>
      </c>
      <c r="AG74" s="501"/>
      <c r="AH74" s="521">
        <v>0</v>
      </c>
      <c r="AI74" s="514" t="s">
        <v>1641</v>
      </c>
      <c r="AJ74" s="515" t="s">
        <v>1641</v>
      </c>
      <c r="AK74" s="514" t="s">
        <v>1641</v>
      </c>
      <c r="AL74" s="516" t="s">
        <v>1641</v>
      </c>
      <c r="AM74" s="517">
        <v>0</v>
      </c>
      <c r="AN74" s="446">
        <v>0</v>
      </c>
      <c r="AO74" s="446">
        <v>0</v>
      </c>
      <c r="AP74" s="446">
        <v>0</v>
      </c>
      <c r="AQ74" s="446">
        <v>0</v>
      </c>
      <c r="AR74" s="446">
        <v>0</v>
      </c>
    </row>
    <row r="75" spans="1:44" ht="14.25">
      <c r="A75" s="468">
        <v>0</v>
      </c>
      <c r="B75" s="468">
        <v>0</v>
      </c>
      <c r="C75" s="518">
        <v>0</v>
      </c>
      <c r="D75" s="468">
        <v>99999</v>
      </c>
      <c r="E75" s="468">
        <v>9999</v>
      </c>
      <c r="F75" s="469" t="s">
        <v>1727</v>
      </c>
      <c r="G75" s="509" t="b">
        <v>1</v>
      </c>
      <c r="H75" s="510">
        <v>65</v>
      </c>
      <c r="I75" s="501" t="s">
        <v>1641</v>
      </c>
      <c r="J75" s="511" t="s">
        <v>88</v>
      </c>
      <c r="K75" s="512" t="s">
        <v>88</v>
      </c>
      <c r="L75" s="512" t="s">
        <v>88</v>
      </c>
      <c r="M75" s="512">
        <v>9999</v>
      </c>
      <c r="N75" s="513">
        <v>0</v>
      </c>
      <c r="O75" s="501" t="s">
        <v>1641</v>
      </c>
      <c r="P75" s="511" t="s">
        <v>88</v>
      </c>
      <c r="Q75" s="512" t="s">
        <v>88</v>
      </c>
      <c r="R75" s="512" t="s">
        <v>88</v>
      </c>
      <c r="S75" s="512">
        <v>9999</v>
      </c>
      <c r="T75" s="513">
        <v>0</v>
      </c>
      <c r="U75" s="501" t="s">
        <v>1641</v>
      </c>
      <c r="V75" s="511" t="s">
        <v>88</v>
      </c>
      <c r="W75" s="512" t="s">
        <v>88</v>
      </c>
      <c r="X75" s="512" t="s">
        <v>88</v>
      </c>
      <c r="Y75" s="512">
        <v>9999</v>
      </c>
      <c r="Z75" s="513">
        <v>0</v>
      </c>
      <c r="AA75" s="501" t="s">
        <v>1641</v>
      </c>
      <c r="AB75" s="511" t="s">
        <v>88</v>
      </c>
      <c r="AC75" s="512" t="s">
        <v>88</v>
      </c>
      <c r="AD75" s="512" t="s">
        <v>88</v>
      </c>
      <c r="AE75" s="512">
        <v>9999</v>
      </c>
      <c r="AF75" s="513">
        <v>0</v>
      </c>
      <c r="AG75" s="501"/>
      <c r="AH75" s="521">
        <v>0</v>
      </c>
      <c r="AI75" s="514" t="s">
        <v>1641</v>
      </c>
      <c r="AJ75" s="515" t="s">
        <v>1641</v>
      </c>
      <c r="AK75" s="514" t="s">
        <v>1641</v>
      </c>
      <c r="AL75" s="516" t="s">
        <v>1641</v>
      </c>
      <c r="AM75" s="517">
        <v>0</v>
      </c>
      <c r="AN75" s="446">
        <v>0</v>
      </c>
      <c r="AO75" s="446">
        <v>0</v>
      </c>
      <c r="AP75" s="446">
        <v>0</v>
      </c>
      <c r="AQ75" s="446">
        <v>0</v>
      </c>
      <c r="AR75" s="446">
        <v>0</v>
      </c>
    </row>
    <row r="76" spans="1:44" ht="14.25">
      <c r="A76" s="468">
        <v>0</v>
      </c>
      <c r="B76" s="468">
        <v>0</v>
      </c>
      <c r="C76" s="518">
        <v>0</v>
      </c>
      <c r="D76" s="512">
        <v>99999</v>
      </c>
      <c r="E76" s="468">
        <v>9999</v>
      </c>
      <c r="F76" s="469" t="s">
        <v>1728</v>
      </c>
      <c r="G76" s="509" t="b">
        <v>1</v>
      </c>
      <c r="H76" s="510">
        <v>66</v>
      </c>
      <c r="I76" s="501" t="s">
        <v>1641</v>
      </c>
      <c r="J76" s="511" t="s">
        <v>88</v>
      </c>
      <c r="K76" s="512" t="s">
        <v>88</v>
      </c>
      <c r="L76" s="512" t="s">
        <v>88</v>
      </c>
      <c r="M76" s="512">
        <v>9999</v>
      </c>
      <c r="N76" s="513">
        <v>0</v>
      </c>
      <c r="O76" s="501" t="s">
        <v>1641</v>
      </c>
      <c r="P76" s="511" t="s">
        <v>88</v>
      </c>
      <c r="Q76" s="512" t="s">
        <v>88</v>
      </c>
      <c r="R76" s="512" t="s">
        <v>88</v>
      </c>
      <c r="S76" s="512">
        <v>9999</v>
      </c>
      <c r="T76" s="513">
        <v>0</v>
      </c>
      <c r="U76" s="501" t="s">
        <v>1641</v>
      </c>
      <c r="V76" s="511" t="s">
        <v>88</v>
      </c>
      <c r="W76" s="512" t="s">
        <v>88</v>
      </c>
      <c r="X76" s="512" t="s">
        <v>88</v>
      </c>
      <c r="Y76" s="512">
        <v>9999</v>
      </c>
      <c r="Z76" s="513">
        <v>0</v>
      </c>
      <c r="AA76" s="501" t="s">
        <v>1641</v>
      </c>
      <c r="AB76" s="511" t="s">
        <v>88</v>
      </c>
      <c r="AC76" s="512" t="s">
        <v>88</v>
      </c>
      <c r="AD76" s="512" t="s">
        <v>88</v>
      </c>
      <c r="AE76" s="512">
        <v>9999</v>
      </c>
      <c r="AF76" s="513">
        <v>0</v>
      </c>
      <c r="AG76" s="501"/>
      <c r="AH76" s="521">
        <v>0</v>
      </c>
      <c r="AI76" s="514" t="s">
        <v>1641</v>
      </c>
      <c r="AJ76" s="515" t="s">
        <v>1641</v>
      </c>
      <c r="AK76" s="514" t="s">
        <v>1641</v>
      </c>
      <c r="AL76" s="516" t="s">
        <v>1641</v>
      </c>
      <c r="AM76" s="517">
        <v>0</v>
      </c>
      <c r="AN76" s="446">
        <v>0</v>
      </c>
      <c r="AO76" s="446">
        <v>0</v>
      </c>
      <c r="AP76" s="446">
        <v>0</v>
      </c>
      <c r="AQ76" s="446">
        <v>0</v>
      </c>
      <c r="AR76" s="446">
        <v>0</v>
      </c>
    </row>
    <row r="77" spans="1:44" ht="14.25">
      <c r="A77" s="468">
        <v>0</v>
      </c>
      <c r="B77" s="468">
        <v>0</v>
      </c>
      <c r="C77" s="518">
        <v>0</v>
      </c>
      <c r="D77" s="468">
        <v>99999</v>
      </c>
      <c r="E77" s="468">
        <v>9999</v>
      </c>
      <c r="F77" s="469" t="s">
        <v>1729</v>
      </c>
      <c r="G77" s="509" t="b">
        <v>1</v>
      </c>
      <c r="H77" s="510">
        <v>67</v>
      </c>
      <c r="I77" s="501" t="s">
        <v>1641</v>
      </c>
      <c r="J77" s="511" t="s">
        <v>88</v>
      </c>
      <c r="K77" s="512" t="s">
        <v>88</v>
      </c>
      <c r="L77" s="512" t="s">
        <v>88</v>
      </c>
      <c r="M77" s="512">
        <v>9999</v>
      </c>
      <c r="N77" s="513">
        <v>0</v>
      </c>
      <c r="O77" s="501" t="s">
        <v>1641</v>
      </c>
      <c r="P77" s="511" t="s">
        <v>88</v>
      </c>
      <c r="Q77" s="512" t="s">
        <v>88</v>
      </c>
      <c r="R77" s="512" t="s">
        <v>88</v>
      </c>
      <c r="S77" s="512">
        <v>9999</v>
      </c>
      <c r="T77" s="513">
        <v>0</v>
      </c>
      <c r="U77" s="501" t="s">
        <v>1641</v>
      </c>
      <c r="V77" s="511" t="s">
        <v>88</v>
      </c>
      <c r="W77" s="512" t="s">
        <v>88</v>
      </c>
      <c r="X77" s="512" t="s">
        <v>88</v>
      </c>
      <c r="Y77" s="512">
        <v>9999</v>
      </c>
      <c r="Z77" s="513">
        <v>0</v>
      </c>
      <c r="AA77" s="501" t="s">
        <v>1641</v>
      </c>
      <c r="AB77" s="511" t="s">
        <v>88</v>
      </c>
      <c r="AC77" s="512" t="s">
        <v>88</v>
      </c>
      <c r="AD77" s="512" t="s">
        <v>88</v>
      </c>
      <c r="AE77" s="512">
        <v>9999</v>
      </c>
      <c r="AF77" s="513">
        <v>0</v>
      </c>
      <c r="AG77" s="501"/>
      <c r="AH77" s="521">
        <v>0</v>
      </c>
      <c r="AI77" s="514" t="s">
        <v>1641</v>
      </c>
      <c r="AJ77" s="515" t="s">
        <v>1641</v>
      </c>
      <c r="AK77" s="514" t="s">
        <v>1641</v>
      </c>
      <c r="AL77" s="516" t="s">
        <v>1641</v>
      </c>
      <c r="AM77" s="517">
        <v>0</v>
      </c>
      <c r="AN77" s="446">
        <v>0</v>
      </c>
      <c r="AO77" s="446">
        <v>0</v>
      </c>
      <c r="AP77" s="446">
        <v>0</v>
      </c>
      <c r="AQ77" s="446">
        <v>0</v>
      </c>
      <c r="AR77" s="446">
        <v>0</v>
      </c>
    </row>
    <row r="78" spans="1:44" ht="14.25">
      <c r="A78" s="468">
        <v>0</v>
      </c>
      <c r="B78" s="468">
        <v>0</v>
      </c>
      <c r="C78" s="518">
        <v>0</v>
      </c>
      <c r="D78" s="468">
        <v>99999</v>
      </c>
      <c r="E78" s="468">
        <v>9999</v>
      </c>
      <c r="F78" s="469" t="s">
        <v>1730</v>
      </c>
      <c r="G78" s="509" t="b">
        <v>1</v>
      </c>
      <c r="H78" s="510">
        <v>68</v>
      </c>
      <c r="I78" s="501" t="s">
        <v>1641</v>
      </c>
      <c r="J78" s="511" t="s">
        <v>88</v>
      </c>
      <c r="K78" s="512" t="s">
        <v>88</v>
      </c>
      <c r="L78" s="512" t="s">
        <v>88</v>
      </c>
      <c r="M78" s="512">
        <v>9999</v>
      </c>
      <c r="N78" s="513">
        <v>0</v>
      </c>
      <c r="O78" s="501" t="s">
        <v>1641</v>
      </c>
      <c r="P78" s="511" t="s">
        <v>88</v>
      </c>
      <c r="Q78" s="512" t="s">
        <v>88</v>
      </c>
      <c r="R78" s="512" t="s">
        <v>88</v>
      </c>
      <c r="S78" s="512">
        <v>9999</v>
      </c>
      <c r="T78" s="513">
        <v>0</v>
      </c>
      <c r="U78" s="501" t="s">
        <v>1641</v>
      </c>
      <c r="V78" s="511" t="s">
        <v>88</v>
      </c>
      <c r="W78" s="512" t="s">
        <v>88</v>
      </c>
      <c r="X78" s="512" t="s">
        <v>88</v>
      </c>
      <c r="Y78" s="512">
        <v>9999</v>
      </c>
      <c r="Z78" s="513">
        <v>0</v>
      </c>
      <c r="AA78" s="501" t="s">
        <v>1641</v>
      </c>
      <c r="AB78" s="511" t="s">
        <v>88</v>
      </c>
      <c r="AC78" s="512" t="s">
        <v>88</v>
      </c>
      <c r="AD78" s="512" t="s">
        <v>88</v>
      </c>
      <c r="AE78" s="512">
        <v>9999</v>
      </c>
      <c r="AF78" s="513">
        <v>0</v>
      </c>
      <c r="AG78" s="501"/>
      <c r="AH78" s="521">
        <v>0</v>
      </c>
      <c r="AI78" s="514" t="s">
        <v>1641</v>
      </c>
      <c r="AJ78" s="515" t="s">
        <v>1641</v>
      </c>
      <c r="AK78" s="514" t="s">
        <v>1641</v>
      </c>
      <c r="AL78" s="516" t="s">
        <v>1641</v>
      </c>
      <c r="AM78" s="517">
        <v>0</v>
      </c>
      <c r="AN78" s="446">
        <v>0</v>
      </c>
      <c r="AO78" s="446">
        <v>0</v>
      </c>
      <c r="AP78" s="446">
        <v>0</v>
      </c>
      <c r="AQ78" s="446">
        <v>0</v>
      </c>
      <c r="AR78" s="446">
        <v>0</v>
      </c>
    </row>
    <row r="79" spans="1:44" ht="14.25">
      <c r="A79" s="468">
        <v>0</v>
      </c>
      <c r="B79" s="468">
        <v>0</v>
      </c>
      <c r="C79" s="518">
        <v>0</v>
      </c>
      <c r="D79" s="468">
        <v>99999</v>
      </c>
      <c r="E79" s="468">
        <v>9999</v>
      </c>
      <c r="F79" s="469" t="s">
        <v>1731</v>
      </c>
      <c r="G79" s="509" t="b">
        <v>1</v>
      </c>
      <c r="H79" s="510">
        <v>69</v>
      </c>
      <c r="I79" s="501" t="s">
        <v>1641</v>
      </c>
      <c r="J79" s="511" t="s">
        <v>88</v>
      </c>
      <c r="K79" s="512" t="s">
        <v>88</v>
      </c>
      <c r="L79" s="512" t="s">
        <v>88</v>
      </c>
      <c r="M79" s="512">
        <v>9999</v>
      </c>
      <c r="N79" s="513">
        <v>0</v>
      </c>
      <c r="O79" s="501" t="s">
        <v>1641</v>
      </c>
      <c r="P79" s="511" t="s">
        <v>88</v>
      </c>
      <c r="Q79" s="512" t="s">
        <v>88</v>
      </c>
      <c r="R79" s="512" t="s">
        <v>88</v>
      </c>
      <c r="S79" s="512">
        <v>9999</v>
      </c>
      <c r="T79" s="513">
        <v>0</v>
      </c>
      <c r="U79" s="501" t="s">
        <v>1641</v>
      </c>
      <c r="V79" s="511" t="s">
        <v>88</v>
      </c>
      <c r="W79" s="512" t="s">
        <v>88</v>
      </c>
      <c r="X79" s="512" t="s">
        <v>88</v>
      </c>
      <c r="Y79" s="512">
        <v>9999</v>
      </c>
      <c r="Z79" s="513">
        <v>0</v>
      </c>
      <c r="AA79" s="501" t="s">
        <v>1641</v>
      </c>
      <c r="AB79" s="511" t="s">
        <v>88</v>
      </c>
      <c r="AC79" s="512" t="s">
        <v>88</v>
      </c>
      <c r="AD79" s="512" t="s">
        <v>88</v>
      </c>
      <c r="AE79" s="512">
        <v>9999</v>
      </c>
      <c r="AF79" s="513">
        <v>0</v>
      </c>
      <c r="AG79" s="501"/>
      <c r="AH79" s="521">
        <v>0</v>
      </c>
      <c r="AI79" s="514" t="s">
        <v>1641</v>
      </c>
      <c r="AJ79" s="515" t="s">
        <v>1641</v>
      </c>
      <c r="AK79" s="514" t="s">
        <v>1641</v>
      </c>
      <c r="AL79" s="516" t="s">
        <v>1641</v>
      </c>
      <c r="AM79" s="517">
        <v>0</v>
      </c>
      <c r="AN79" s="446">
        <v>0</v>
      </c>
      <c r="AO79" s="446">
        <v>0</v>
      </c>
      <c r="AP79" s="446">
        <v>0</v>
      </c>
      <c r="AQ79" s="446">
        <v>0</v>
      </c>
      <c r="AR79" s="446">
        <v>0</v>
      </c>
    </row>
    <row r="80" spans="1:44" ht="14.25">
      <c r="A80" s="468">
        <v>0</v>
      </c>
      <c r="B80" s="468">
        <v>0</v>
      </c>
      <c r="C80" s="518">
        <v>0</v>
      </c>
      <c r="D80" s="468">
        <v>99999</v>
      </c>
      <c r="E80" s="468">
        <v>9999</v>
      </c>
      <c r="F80" s="469" t="s">
        <v>1732</v>
      </c>
      <c r="G80" s="509" t="b">
        <v>1</v>
      </c>
      <c r="H80" s="510">
        <v>70</v>
      </c>
      <c r="I80" s="501" t="s">
        <v>1641</v>
      </c>
      <c r="J80" s="511" t="s">
        <v>88</v>
      </c>
      <c r="K80" s="512" t="s">
        <v>88</v>
      </c>
      <c r="L80" s="512" t="s">
        <v>88</v>
      </c>
      <c r="M80" s="512">
        <v>9999</v>
      </c>
      <c r="N80" s="513">
        <v>0</v>
      </c>
      <c r="O80" s="501" t="s">
        <v>1641</v>
      </c>
      <c r="P80" s="511" t="s">
        <v>88</v>
      </c>
      <c r="Q80" s="512" t="s">
        <v>88</v>
      </c>
      <c r="R80" s="512" t="s">
        <v>88</v>
      </c>
      <c r="S80" s="512">
        <v>9999</v>
      </c>
      <c r="T80" s="513">
        <v>0</v>
      </c>
      <c r="U80" s="501" t="s">
        <v>1641</v>
      </c>
      <c r="V80" s="511" t="s">
        <v>88</v>
      </c>
      <c r="W80" s="512" t="s">
        <v>88</v>
      </c>
      <c r="X80" s="512" t="s">
        <v>88</v>
      </c>
      <c r="Y80" s="512">
        <v>9999</v>
      </c>
      <c r="Z80" s="513">
        <v>0</v>
      </c>
      <c r="AA80" s="501" t="s">
        <v>1641</v>
      </c>
      <c r="AB80" s="511" t="s">
        <v>88</v>
      </c>
      <c r="AC80" s="512" t="s">
        <v>88</v>
      </c>
      <c r="AD80" s="512" t="s">
        <v>88</v>
      </c>
      <c r="AE80" s="512">
        <v>9999</v>
      </c>
      <c r="AF80" s="513">
        <v>0</v>
      </c>
      <c r="AG80" s="501"/>
      <c r="AH80" s="521">
        <v>0</v>
      </c>
      <c r="AI80" s="514" t="s">
        <v>1641</v>
      </c>
      <c r="AJ80" s="515" t="s">
        <v>1641</v>
      </c>
      <c r="AK80" s="514" t="s">
        <v>1641</v>
      </c>
      <c r="AL80" s="516" t="s">
        <v>1641</v>
      </c>
      <c r="AM80" s="517">
        <v>0</v>
      </c>
      <c r="AN80" s="446">
        <v>0</v>
      </c>
      <c r="AO80" s="446">
        <v>0</v>
      </c>
      <c r="AP80" s="446">
        <v>0</v>
      </c>
      <c r="AQ80" s="446">
        <v>0</v>
      </c>
      <c r="AR80" s="446">
        <v>0</v>
      </c>
    </row>
    <row r="81" spans="1:44" ht="14.25">
      <c r="A81" s="468">
        <v>0</v>
      </c>
      <c r="B81" s="468">
        <v>0</v>
      </c>
      <c r="C81" s="518">
        <v>0</v>
      </c>
      <c r="D81" s="468">
        <v>99999</v>
      </c>
      <c r="E81" s="468">
        <v>9999</v>
      </c>
      <c r="F81" s="469" t="s">
        <v>1733</v>
      </c>
      <c r="G81" s="509" t="b">
        <v>1</v>
      </c>
      <c r="H81" s="510">
        <v>71</v>
      </c>
      <c r="I81" s="501" t="s">
        <v>1641</v>
      </c>
      <c r="J81" s="511" t="s">
        <v>88</v>
      </c>
      <c r="K81" s="512" t="s">
        <v>88</v>
      </c>
      <c r="L81" s="512" t="s">
        <v>88</v>
      </c>
      <c r="M81" s="512">
        <v>9999</v>
      </c>
      <c r="N81" s="513">
        <v>0</v>
      </c>
      <c r="O81" s="501" t="s">
        <v>1641</v>
      </c>
      <c r="P81" s="511" t="s">
        <v>88</v>
      </c>
      <c r="Q81" s="512" t="s">
        <v>88</v>
      </c>
      <c r="R81" s="512" t="s">
        <v>88</v>
      </c>
      <c r="S81" s="512">
        <v>9999</v>
      </c>
      <c r="T81" s="513">
        <v>0</v>
      </c>
      <c r="U81" s="501" t="s">
        <v>1641</v>
      </c>
      <c r="V81" s="511" t="s">
        <v>88</v>
      </c>
      <c r="W81" s="512" t="s">
        <v>88</v>
      </c>
      <c r="X81" s="512" t="s">
        <v>88</v>
      </c>
      <c r="Y81" s="512">
        <v>9999</v>
      </c>
      <c r="Z81" s="513">
        <v>0</v>
      </c>
      <c r="AA81" s="501" t="s">
        <v>1641</v>
      </c>
      <c r="AB81" s="511" t="s">
        <v>88</v>
      </c>
      <c r="AC81" s="512" t="s">
        <v>88</v>
      </c>
      <c r="AD81" s="512" t="s">
        <v>88</v>
      </c>
      <c r="AE81" s="512">
        <v>9999</v>
      </c>
      <c r="AF81" s="513">
        <v>0</v>
      </c>
      <c r="AG81" s="501"/>
      <c r="AH81" s="521">
        <v>0</v>
      </c>
      <c r="AI81" s="514" t="s">
        <v>1641</v>
      </c>
      <c r="AJ81" s="515" t="s">
        <v>1641</v>
      </c>
      <c r="AK81" s="514" t="s">
        <v>1641</v>
      </c>
      <c r="AL81" s="516" t="s">
        <v>1641</v>
      </c>
      <c r="AM81" s="517">
        <v>0</v>
      </c>
      <c r="AN81" s="446">
        <v>0</v>
      </c>
      <c r="AO81" s="446">
        <v>0</v>
      </c>
      <c r="AP81" s="446">
        <v>0</v>
      </c>
      <c r="AQ81" s="446">
        <v>0</v>
      </c>
      <c r="AR81" s="446">
        <v>0</v>
      </c>
    </row>
    <row r="82" spans="1:44" ht="14.25">
      <c r="A82" s="468">
        <v>0</v>
      </c>
      <c r="B82" s="468">
        <v>0</v>
      </c>
      <c r="C82" s="518">
        <v>0</v>
      </c>
      <c r="D82" s="468">
        <v>99999</v>
      </c>
      <c r="E82" s="468">
        <v>9999</v>
      </c>
      <c r="F82" s="469" t="s">
        <v>1734</v>
      </c>
      <c r="G82" s="509" t="b">
        <v>1</v>
      </c>
      <c r="H82" s="510">
        <v>72</v>
      </c>
      <c r="I82" s="501" t="s">
        <v>1641</v>
      </c>
      <c r="J82" s="511" t="s">
        <v>88</v>
      </c>
      <c r="K82" s="512" t="s">
        <v>88</v>
      </c>
      <c r="L82" s="512" t="s">
        <v>88</v>
      </c>
      <c r="M82" s="512">
        <v>9999</v>
      </c>
      <c r="N82" s="513">
        <v>0</v>
      </c>
      <c r="O82" s="501" t="s">
        <v>1641</v>
      </c>
      <c r="P82" s="511" t="s">
        <v>88</v>
      </c>
      <c r="Q82" s="512" t="s">
        <v>88</v>
      </c>
      <c r="R82" s="512" t="s">
        <v>88</v>
      </c>
      <c r="S82" s="512">
        <v>9999</v>
      </c>
      <c r="T82" s="513">
        <v>0</v>
      </c>
      <c r="U82" s="501" t="s">
        <v>1641</v>
      </c>
      <c r="V82" s="511" t="s">
        <v>88</v>
      </c>
      <c r="W82" s="512" t="s">
        <v>88</v>
      </c>
      <c r="X82" s="512" t="s">
        <v>88</v>
      </c>
      <c r="Y82" s="512">
        <v>9999</v>
      </c>
      <c r="Z82" s="513">
        <v>0</v>
      </c>
      <c r="AA82" s="501" t="s">
        <v>1641</v>
      </c>
      <c r="AB82" s="511" t="s">
        <v>88</v>
      </c>
      <c r="AC82" s="512" t="s">
        <v>88</v>
      </c>
      <c r="AD82" s="512" t="s">
        <v>88</v>
      </c>
      <c r="AE82" s="512">
        <v>9999</v>
      </c>
      <c r="AF82" s="513">
        <v>0</v>
      </c>
      <c r="AG82" s="501"/>
      <c r="AH82" s="521">
        <v>0</v>
      </c>
      <c r="AI82" s="514" t="s">
        <v>1641</v>
      </c>
      <c r="AJ82" s="515" t="s">
        <v>1641</v>
      </c>
      <c r="AK82" s="514" t="s">
        <v>1641</v>
      </c>
      <c r="AL82" s="516" t="s">
        <v>1641</v>
      </c>
      <c r="AM82" s="517">
        <v>0</v>
      </c>
      <c r="AN82" s="446">
        <v>0</v>
      </c>
      <c r="AO82" s="446">
        <v>0</v>
      </c>
      <c r="AP82" s="446">
        <v>0</v>
      </c>
      <c r="AQ82" s="446">
        <v>0</v>
      </c>
      <c r="AR82" s="446">
        <v>0</v>
      </c>
    </row>
    <row r="83" spans="1:44" ht="14.25">
      <c r="A83" s="468">
        <v>0</v>
      </c>
      <c r="B83" s="468">
        <v>0</v>
      </c>
      <c r="C83" s="518">
        <v>0</v>
      </c>
      <c r="D83" s="468">
        <v>99999</v>
      </c>
      <c r="E83" s="468">
        <v>9999</v>
      </c>
      <c r="F83" s="469" t="s">
        <v>1735</v>
      </c>
      <c r="G83" s="509" t="b">
        <v>1</v>
      </c>
      <c r="H83" s="510">
        <v>73</v>
      </c>
      <c r="I83" s="501" t="s">
        <v>1641</v>
      </c>
      <c r="J83" s="511" t="s">
        <v>88</v>
      </c>
      <c r="K83" s="512" t="s">
        <v>88</v>
      </c>
      <c r="L83" s="512" t="s">
        <v>88</v>
      </c>
      <c r="M83" s="512">
        <v>9999</v>
      </c>
      <c r="N83" s="513">
        <v>0</v>
      </c>
      <c r="O83" s="501" t="s">
        <v>1641</v>
      </c>
      <c r="P83" s="511" t="s">
        <v>88</v>
      </c>
      <c r="Q83" s="512" t="s">
        <v>88</v>
      </c>
      <c r="R83" s="512" t="s">
        <v>88</v>
      </c>
      <c r="S83" s="512">
        <v>9999</v>
      </c>
      <c r="T83" s="513">
        <v>0</v>
      </c>
      <c r="U83" s="501" t="s">
        <v>1641</v>
      </c>
      <c r="V83" s="511" t="s">
        <v>88</v>
      </c>
      <c r="W83" s="512" t="s">
        <v>88</v>
      </c>
      <c r="X83" s="512" t="s">
        <v>88</v>
      </c>
      <c r="Y83" s="512">
        <v>9999</v>
      </c>
      <c r="Z83" s="513">
        <v>0</v>
      </c>
      <c r="AA83" s="501" t="s">
        <v>1641</v>
      </c>
      <c r="AB83" s="511" t="s">
        <v>88</v>
      </c>
      <c r="AC83" s="512" t="s">
        <v>88</v>
      </c>
      <c r="AD83" s="512" t="s">
        <v>88</v>
      </c>
      <c r="AE83" s="512">
        <v>9999</v>
      </c>
      <c r="AF83" s="513">
        <v>0</v>
      </c>
      <c r="AG83" s="501"/>
      <c r="AH83" s="521">
        <v>0</v>
      </c>
      <c r="AI83" s="514" t="s">
        <v>1641</v>
      </c>
      <c r="AJ83" s="515" t="s">
        <v>1641</v>
      </c>
      <c r="AK83" s="514" t="s">
        <v>1641</v>
      </c>
      <c r="AL83" s="516" t="s">
        <v>1641</v>
      </c>
      <c r="AM83" s="517">
        <v>0</v>
      </c>
      <c r="AN83" s="446">
        <v>0</v>
      </c>
      <c r="AO83" s="446">
        <v>0</v>
      </c>
      <c r="AP83" s="446">
        <v>0</v>
      </c>
      <c r="AQ83" s="446">
        <v>0</v>
      </c>
      <c r="AR83" s="446">
        <v>0</v>
      </c>
    </row>
    <row r="84" spans="1:44" ht="14.25">
      <c r="A84" s="468">
        <v>0</v>
      </c>
      <c r="B84" s="468">
        <v>0</v>
      </c>
      <c r="C84" s="518">
        <v>0</v>
      </c>
      <c r="D84" s="468">
        <v>99999</v>
      </c>
      <c r="E84" s="468">
        <v>9999</v>
      </c>
      <c r="F84" s="469" t="s">
        <v>1736</v>
      </c>
      <c r="G84" s="509" t="b">
        <v>1</v>
      </c>
      <c r="H84" s="510">
        <v>74</v>
      </c>
      <c r="I84" s="501" t="s">
        <v>1641</v>
      </c>
      <c r="J84" s="511" t="s">
        <v>88</v>
      </c>
      <c r="K84" s="512" t="s">
        <v>88</v>
      </c>
      <c r="L84" s="512" t="s">
        <v>88</v>
      </c>
      <c r="M84" s="512">
        <v>9999</v>
      </c>
      <c r="N84" s="513">
        <v>0</v>
      </c>
      <c r="O84" s="501" t="s">
        <v>1641</v>
      </c>
      <c r="P84" s="511" t="s">
        <v>88</v>
      </c>
      <c r="Q84" s="512" t="s">
        <v>88</v>
      </c>
      <c r="R84" s="512" t="s">
        <v>88</v>
      </c>
      <c r="S84" s="512">
        <v>9999</v>
      </c>
      <c r="T84" s="513">
        <v>0</v>
      </c>
      <c r="U84" s="501" t="s">
        <v>1641</v>
      </c>
      <c r="V84" s="511" t="s">
        <v>88</v>
      </c>
      <c r="W84" s="512" t="s">
        <v>88</v>
      </c>
      <c r="X84" s="512" t="s">
        <v>88</v>
      </c>
      <c r="Y84" s="512">
        <v>9999</v>
      </c>
      <c r="Z84" s="513">
        <v>0</v>
      </c>
      <c r="AA84" s="501" t="s">
        <v>1641</v>
      </c>
      <c r="AB84" s="511" t="s">
        <v>88</v>
      </c>
      <c r="AC84" s="512" t="s">
        <v>88</v>
      </c>
      <c r="AD84" s="512" t="s">
        <v>88</v>
      </c>
      <c r="AE84" s="512">
        <v>9999</v>
      </c>
      <c r="AF84" s="513">
        <v>0</v>
      </c>
      <c r="AG84" s="501"/>
      <c r="AH84" s="521">
        <v>0</v>
      </c>
      <c r="AI84" s="514" t="s">
        <v>1641</v>
      </c>
      <c r="AJ84" s="515" t="s">
        <v>1641</v>
      </c>
      <c r="AK84" s="514" t="s">
        <v>1641</v>
      </c>
      <c r="AL84" s="516" t="s">
        <v>1641</v>
      </c>
      <c r="AM84" s="517">
        <v>0</v>
      </c>
      <c r="AN84" s="446">
        <v>0</v>
      </c>
      <c r="AO84" s="446">
        <v>0</v>
      </c>
      <c r="AP84" s="446">
        <v>0</v>
      </c>
      <c r="AQ84" s="446">
        <v>0</v>
      </c>
      <c r="AR84" s="446">
        <v>0</v>
      </c>
    </row>
    <row r="85" spans="1:44" ht="14.25">
      <c r="A85" s="468">
        <v>0</v>
      </c>
      <c r="B85" s="468">
        <v>0</v>
      </c>
      <c r="C85" s="518">
        <v>0</v>
      </c>
      <c r="D85" s="468">
        <v>99999</v>
      </c>
      <c r="E85" s="468">
        <v>9999</v>
      </c>
      <c r="F85" s="469" t="s">
        <v>1737</v>
      </c>
      <c r="G85" s="509" t="b">
        <v>1</v>
      </c>
      <c r="H85" s="510">
        <v>75</v>
      </c>
      <c r="I85" s="501" t="s">
        <v>1641</v>
      </c>
      <c r="J85" s="511" t="s">
        <v>88</v>
      </c>
      <c r="K85" s="512" t="s">
        <v>88</v>
      </c>
      <c r="L85" s="512" t="s">
        <v>88</v>
      </c>
      <c r="M85" s="512">
        <v>9999</v>
      </c>
      <c r="N85" s="513">
        <v>0</v>
      </c>
      <c r="O85" s="501" t="s">
        <v>1641</v>
      </c>
      <c r="P85" s="511" t="s">
        <v>88</v>
      </c>
      <c r="Q85" s="512" t="s">
        <v>88</v>
      </c>
      <c r="R85" s="512" t="s">
        <v>88</v>
      </c>
      <c r="S85" s="512">
        <v>9999</v>
      </c>
      <c r="T85" s="513">
        <v>0</v>
      </c>
      <c r="U85" s="501" t="s">
        <v>1641</v>
      </c>
      <c r="V85" s="511" t="s">
        <v>88</v>
      </c>
      <c r="W85" s="512" t="s">
        <v>88</v>
      </c>
      <c r="X85" s="512" t="s">
        <v>88</v>
      </c>
      <c r="Y85" s="512">
        <v>9999</v>
      </c>
      <c r="Z85" s="513">
        <v>0</v>
      </c>
      <c r="AA85" s="501" t="s">
        <v>1641</v>
      </c>
      <c r="AB85" s="511" t="s">
        <v>88</v>
      </c>
      <c r="AC85" s="512" t="s">
        <v>88</v>
      </c>
      <c r="AD85" s="512" t="s">
        <v>88</v>
      </c>
      <c r="AE85" s="512">
        <v>9999</v>
      </c>
      <c r="AF85" s="513">
        <v>0</v>
      </c>
      <c r="AG85" s="501"/>
      <c r="AH85" s="521">
        <v>0</v>
      </c>
      <c r="AI85" s="514" t="s">
        <v>1641</v>
      </c>
      <c r="AJ85" s="515" t="s">
        <v>1641</v>
      </c>
      <c r="AK85" s="514" t="s">
        <v>1641</v>
      </c>
      <c r="AL85" s="516" t="s">
        <v>1641</v>
      </c>
      <c r="AM85" s="517">
        <v>0</v>
      </c>
      <c r="AN85" s="446">
        <v>0</v>
      </c>
      <c r="AO85" s="446">
        <v>0</v>
      </c>
      <c r="AP85" s="446">
        <v>0</v>
      </c>
      <c r="AQ85" s="446">
        <v>0</v>
      </c>
      <c r="AR85" s="446">
        <v>0</v>
      </c>
    </row>
    <row r="86" spans="1:44" ht="14.25">
      <c r="A86" s="468">
        <v>0</v>
      </c>
      <c r="B86" s="468">
        <v>0</v>
      </c>
      <c r="C86" s="518">
        <v>0</v>
      </c>
      <c r="D86" s="468">
        <v>99999</v>
      </c>
      <c r="E86" s="468">
        <v>9999</v>
      </c>
      <c r="F86" s="469" t="s">
        <v>1738</v>
      </c>
      <c r="G86" s="509" t="b">
        <v>1</v>
      </c>
      <c r="H86" s="510">
        <v>76</v>
      </c>
      <c r="I86" s="501" t="s">
        <v>1641</v>
      </c>
      <c r="J86" s="511" t="s">
        <v>88</v>
      </c>
      <c r="K86" s="512" t="s">
        <v>88</v>
      </c>
      <c r="L86" s="512" t="s">
        <v>88</v>
      </c>
      <c r="M86" s="512">
        <v>9999</v>
      </c>
      <c r="N86" s="513">
        <v>0</v>
      </c>
      <c r="O86" s="501" t="s">
        <v>1641</v>
      </c>
      <c r="P86" s="511" t="s">
        <v>88</v>
      </c>
      <c r="Q86" s="512" t="s">
        <v>88</v>
      </c>
      <c r="R86" s="512" t="s">
        <v>88</v>
      </c>
      <c r="S86" s="512">
        <v>9999</v>
      </c>
      <c r="T86" s="513">
        <v>0</v>
      </c>
      <c r="U86" s="501" t="s">
        <v>1641</v>
      </c>
      <c r="V86" s="511" t="s">
        <v>88</v>
      </c>
      <c r="W86" s="512" t="s">
        <v>88</v>
      </c>
      <c r="X86" s="512" t="s">
        <v>88</v>
      </c>
      <c r="Y86" s="512">
        <v>9999</v>
      </c>
      <c r="Z86" s="513">
        <v>0</v>
      </c>
      <c r="AA86" s="501" t="s">
        <v>1641</v>
      </c>
      <c r="AB86" s="511" t="s">
        <v>88</v>
      </c>
      <c r="AC86" s="512" t="s">
        <v>88</v>
      </c>
      <c r="AD86" s="512" t="s">
        <v>88</v>
      </c>
      <c r="AE86" s="512">
        <v>9999</v>
      </c>
      <c r="AF86" s="513">
        <v>0</v>
      </c>
      <c r="AG86" s="501"/>
      <c r="AH86" s="521">
        <v>0</v>
      </c>
      <c r="AI86" s="514" t="s">
        <v>1641</v>
      </c>
      <c r="AJ86" s="515" t="s">
        <v>1641</v>
      </c>
      <c r="AK86" s="514" t="s">
        <v>1641</v>
      </c>
      <c r="AL86" s="516" t="s">
        <v>1641</v>
      </c>
      <c r="AM86" s="517">
        <v>0</v>
      </c>
      <c r="AN86" s="446">
        <v>0</v>
      </c>
      <c r="AO86" s="446">
        <v>0</v>
      </c>
      <c r="AP86" s="446">
        <v>0</v>
      </c>
      <c r="AQ86" s="446">
        <v>0</v>
      </c>
      <c r="AR86" s="446">
        <v>0</v>
      </c>
    </row>
    <row r="87" spans="1:44" ht="14.25">
      <c r="A87" s="468">
        <v>0</v>
      </c>
      <c r="B87" s="468">
        <v>0</v>
      </c>
      <c r="C87" s="518">
        <v>0</v>
      </c>
      <c r="D87" s="468">
        <v>99999</v>
      </c>
      <c r="E87" s="468">
        <v>9999</v>
      </c>
      <c r="F87" s="469" t="s">
        <v>1739</v>
      </c>
      <c r="G87" s="509" t="b">
        <v>1</v>
      </c>
      <c r="H87" s="510">
        <v>77</v>
      </c>
      <c r="I87" s="501" t="s">
        <v>1641</v>
      </c>
      <c r="J87" s="511" t="s">
        <v>88</v>
      </c>
      <c r="K87" s="512" t="s">
        <v>88</v>
      </c>
      <c r="L87" s="512" t="s">
        <v>88</v>
      </c>
      <c r="M87" s="512">
        <v>9999</v>
      </c>
      <c r="N87" s="513">
        <v>0</v>
      </c>
      <c r="O87" s="501" t="s">
        <v>1641</v>
      </c>
      <c r="P87" s="511" t="s">
        <v>88</v>
      </c>
      <c r="Q87" s="512" t="s">
        <v>88</v>
      </c>
      <c r="R87" s="512" t="s">
        <v>88</v>
      </c>
      <c r="S87" s="512">
        <v>9999</v>
      </c>
      <c r="T87" s="513">
        <v>0</v>
      </c>
      <c r="U87" s="501" t="s">
        <v>1641</v>
      </c>
      <c r="V87" s="511" t="s">
        <v>88</v>
      </c>
      <c r="W87" s="512" t="s">
        <v>88</v>
      </c>
      <c r="X87" s="512" t="s">
        <v>88</v>
      </c>
      <c r="Y87" s="512">
        <v>9999</v>
      </c>
      <c r="Z87" s="513">
        <v>0</v>
      </c>
      <c r="AA87" s="501" t="s">
        <v>1641</v>
      </c>
      <c r="AB87" s="511" t="s">
        <v>88</v>
      </c>
      <c r="AC87" s="512" t="s">
        <v>88</v>
      </c>
      <c r="AD87" s="512" t="s">
        <v>88</v>
      </c>
      <c r="AE87" s="512">
        <v>9999</v>
      </c>
      <c r="AF87" s="513">
        <v>0</v>
      </c>
      <c r="AG87" s="501"/>
      <c r="AH87" s="521">
        <v>0</v>
      </c>
      <c r="AI87" s="514" t="s">
        <v>1641</v>
      </c>
      <c r="AJ87" s="515" t="s">
        <v>1641</v>
      </c>
      <c r="AK87" s="514" t="s">
        <v>1641</v>
      </c>
      <c r="AL87" s="516" t="s">
        <v>1641</v>
      </c>
      <c r="AM87" s="517">
        <v>0</v>
      </c>
      <c r="AN87" s="446">
        <v>0</v>
      </c>
      <c r="AO87" s="446">
        <v>0</v>
      </c>
      <c r="AP87" s="446">
        <v>0</v>
      </c>
      <c r="AQ87" s="446">
        <v>0</v>
      </c>
      <c r="AR87" s="446">
        <v>0</v>
      </c>
    </row>
    <row r="88" spans="1:44" ht="14.25">
      <c r="A88" s="468">
        <v>0</v>
      </c>
      <c r="B88" s="468">
        <v>0</v>
      </c>
      <c r="C88" s="518">
        <v>0</v>
      </c>
      <c r="D88" s="468">
        <v>99999</v>
      </c>
      <c r="E88" s="468">
        <v>9999</v>
      </c>
      <c r="F88" s="469" t="s">
        <v>1740</v>
      </c>
      <c r="G88" s="509" t="b">
        <v>1</v>
      </c>
      <c r="H88" s="510">
        <v>78</v>
      </c>
      <c r="I88" s="501" t="s">
        <v>1641</v>
      </c>
      <c r="J88" s="511" t="s">
        <v>88</v>
      </c>
      <c r="K88" s="512" t="s">
        <v>88</v>
      </c>
      <c r="L88" s="512" t="s">
        <v>88</v>
      </c>
      <c r="M88" s="512">
        <v>9999</v>
      </c>
      <c r="N88" s="513">
        <v>0</v>
      </c>
      <c r="O88" s="501" t="s">
        <v>1641</v>
      </c>
      <c r="P88" s="511" t="s">
        <v>88</v>
      </c>
      <c r="Q88" s="512" t="s">
        <v>88</v>
      </c>
      <c r="R88" s="512" t="s">
        <v>88</v>
      </c>
      <c r="S88" s="512">
        <v>9999</v>
      </c>
      <c r="T88" s="513">
        <v>0</v>
      </c>
      <c r="U88" s="501" t="s">
        <v>1641</v>
      </c>
      <c r="V88" s="511" t="s">
        <v>88</v>
      </c>
      <c r="W88" s="512" t="s">
        <v>88</v>
      </c>
      <c r="X88" s="512" t="s">
        <v>88</v>
      </c>
      <c r="Y88" s="512">
        <v>9999</v>
      </c>
      <c r="Z88" s="513">
        <v>0</v>
      </c>
      <c r="AA88" s="501" t="s">
        <v>1641</v>
      </c>
      <c r="AB88" s="511" t="s">
        <v>88</v>
      </c>
      <c r="AC88" s="512" t="s">
        <v>88</v>
      </c>
      <c r="AD88" s="512" t="s">
        <v>88</v>
      </c>
      <c r="AE88" s="512">
        <v>9999</v>
      </c>
      <c r="AF88" s="513">
        <v>0</v>
      </c>
      <c r="AG88" s="501"/>
      <c r="AH88" s="521">
        <v>0</v>
      </c>
      <c r="AI88" s="514" t="s">
        <v>1641</v>
      </c>
      <c r="AJ88" s="515" t="s">
        <v>1641</v>
      </c>
      <c r="AK88" s="514" t="s">
        <v>1641</v>
      </c>
      <c r="AL88" s="516" t="s">
        <v>1641</v>
      </c>
      <c r="AM88" s="517">
        <v>0</v>
      </c>
      <c r="AN88" s="446">
        <v>0</v>
      </c>
      <c r="AO88" s="446">
        <v>0</v>
      </c>
      <c r="AP88" s="446">
        <v>0</v>
      </c>
      <c r="AQ88" s="446">
        <v>0</v>
      </c>
      <c r="AR88" s="446">
        <v>0</v>
      </c>
    </row>
    <row r="89" spans="1:44" ht="14.25">
      <c r="A89" s="468">
        <v>0</v>
      </c>
      <c r="B89" s="468">
        <v>0</v>
      </c>
      <c r="C89" s="518">
        <v>0</v>
      </c>
      <c r="D89" s="468">
        <v>99999</v>
      </c>
      <c r="E89" s="468">
        <v>9999</v>
      </c>
      <c r="F89" s="469" t="s">
        <v>1741</v>
      </c>
      <c r="G89" s="509" t="b">
        <v>1</v>
      </c>
      <c r="H89" s="510">
        <v>79</v>
      </c>
      <c r="I89" s="501" t="s">
        <v>1641</v>
      </c>
      <c r="J89" s="511" t="s">
        <v>88</v>
      </c>
      <c r="K89" s="512" t="s">
        <v>88</v>
      </c>
      <c r="L89" s="512" t="s">
        <v>88</v>
      </c>
      <c r="M89" s="512">
        <v>9999</v>
      </c>
      <c r="N89" s="513">
        <v>0</v>
      </c>
      <c r="O89" s="501" t="s">
        <v>1641</v>
      </c>
      <c r="P89" s="511" t="s">
        <v>88</v>
      </c>
      <c r="Q89" s="512" t="s">
        <v>88</v>
      </c>
      <c r="R89" s="512" t="s">
        <v>88</v>
      </c>
      <c r="S89" s="512">
        <v>9999</v>
      </c>
      <c r="T89" s="513">
        <v>0</v>
      </c>
      <c r="U89" s="501" t="s">
        <v>1641</v>
      </c>
      <c r="V89" s="511" t="s">
        <v>88</v>
      </c>
      <c r="W89" s="512" t="s">
        <v>88</v>
      </c>
      <c r="X89" s="512" t="s">
        <v>88</v>
      </c>
      <c r="Y89" s="512">
        <v>9999</v>
      </c>
      <c r="Z89" s="513">
        <v>0</v>
      </c>
      <c r="AA89" s="501" t="s">
        <v>1641</v>
      </c>
      <c r="AB89" s="511" t="s">
        <v>88</v>
      </c>
      <c r="AC89" s="512" t="s">
        <v>88</v>
      </c>
      <c r="AD89" s="512" t="s">
        <v>88</v>
      </c>
      <c r="AE89" s="512">
        <v>9999</v>
      </c>
      <c r="AF89" s="513">
        <v>0</v>
      </c>
      <c r="AG89" s="501"/>
      <c r="AH89" s="521">
        <v>0</v>
      </c>
      <c r="AI89" s="514" t="s">
        <v>1641</v>
      </c>
      <c r="AJ89" s="515" t="s">
        <v>1641</v>
      </c>
      <c r="AK89" s="514" t="s">
        <v>1641</v>
      </c>
      <c r="AL89" s="516" t="s">
        <v>1641</v>
      </c>
      <c r="AM89" s="517">
        <v>0</v>
      </c>
      <c r="AN89" s="446">
        <v>0</v>
      </c>
      <c r="AO89" s="446">
        <v>0</v>
      </c>
      <c r="AP89" s="446">
        <v>0</v>
      </c>
      <c r="AQ89" s="446">
        <v>0</v>
      </c>
      <c r="AR89" s="446">
        <v>0</v>
      </c>
    </row>
    <row r="90" spans="1:44" ht="14.25">
      <c r="A90" s="468">
        <v>0</v>
      </c>
      <c r="B90" s="468">
        <v>0</v>
      </c>
      <c r="C90" s="518">
        <v>0</v>
      </c>
      <c r="D90" s="468">
        <v>99999</v>
      </c>
      <c r="E90" s="468">
        <v>9999</v>
      </c>
      <c r="F90" s="469" t="s">
        <v>1742</v>
      </c>
      <c r="G90" s="509" t="b">
        <v>1</v>
      </c>
      <c r="H90" s="510">
        <v>80</v>
      </c>
      <c r="I90" s="501" t="s">
        <v>1641</v>
      </c>
      <c r="J90" s="511" t="s">
        <v>88</v>
      </c>
      <c r="K90" s="512" t="s">
        <v>88</v>
      </c>
      <c r="L90" s="512" t="s">
        <v>88</v>
      </c>
      <c r="M90" s="512">
        <v>9999</v>
      </c>
      <c r="N90" s="513">
        <v>0</v>
      </c>
      <c r="O90" s="501" t="s">
        <v>1641</v>
      </c>
      <c r="P90" s="511" t="s">
        <v>88</v>
      </c>
      <c r="Q90" s="512" t="s">
        <v>88</v>
      </c>
      <c r="R90" s="512" t="s">
        <v>88</v>
      </c>
      <c r="S90" s="512">
        <v>9999</v>
      </c>
      <c r="T90" s="513">
        <v>0</v>
      </c>
      <c r="U90" s="501" t="s">
        <v>1641</v>
      </c>
      <c r="V90" s="511" t="s">
        <v>88</v>
      </c>
      <c r="W90" s="512" t="s">
        <v>88</v>
      </c>
      <c r="X90" s="512" t="s">
        <v>88</v>
      </c>
      <c r="Y90" s="512">
        <v>9999</v>
      </c>
      <c r="Z90" s="513">
        <v>0</v>
      </c>
      <c r="AA90" s="501" t="s">
        <v>1641</v>
      </c>
      <c r="AB90" s="511" t="s">
        <v>88</v>
      </c>
      <c r="AC90" s="512" t="s">
        <v>88</v>
      </c>
      <c r="AD90" s="512" t="s">
        <v>88</v>
      </c>
      <c r="AE90" s="512">
        <v>9999</v>
      </c>
      <c r="AF90" s="513">
        <v>0</v>
      </c>
      <c r="AG90" s="501"/>
      <c r="AH90" s="521">
        <v>0</v>
      </c>
      <c r="AI90" s="514" t="s">
        <v>1641</v>
      </c>
      <c r="AJ90" s="515" t="s">
        <v>1641</v>
      </c>
      <c r="AK90" s="514" t="s">
        <v>1641</v>
      </c>
      <c r="AL90" s="516" t="s">
        <v>1641</v>
      </c>
      <c r="AM90" s="517">
        <v>0</v>
      </c>
      <c r="AN90" s="446">
        <v>0</v>
      </c>
      <c r="AO90" s="446">
        <v>0</v>
      </c>
      <c r="AP90" s="446">
        <v>0</v>
      </c>
      <c r="AQ90" s="446">
        <v>0</v>
      </c>
      <c r="AR90" s="446">
        <v>0</v>
      </c>
    </row>
    <row r="91" spans="1:44" ht="14.25">
      <c r="A91" s="468">
        <v>0</v>
      </c>
      <c r="B91" s="468">
        <v>0</v>
      </c>
      <c r="C91" s="518">
        <v>0</v>
      </c>
      <c r="D91" s="468">
        <v>99999</v>
      </c>
      <c r="E91" s="468">
        <v>9999</v>
      </c>
      <c r="F91" s="469" t="s">
        <v>1743</v>
      </c>
      <c r="G91" s="509" t="b">
        <v>1</v>
      </c>
      <c r="H91" s="510">
        <v>81</v>
      </c>
      <c r="I91" s="501" t="s">
        <v>1641</v>
      </c>
      <c r="J91" s="511" t="s">
        <v>88</v>
      </c>
      <c r="K91" s="512" t="s">
        <v>88</v>
      </c>
      <c r="L91" s="512" t="s">
        <v>88</v>
      </c>
      <c r="M91" s="512">
        <v>9999</v>
      </c>
      <c r="N91" s="513">
        <v>0</v>
      </c>
      <c r="O91" s="501" t="s">
        <v>1641</v>
      </c>
      <c r="P91" s="511" t="s">
        <v>88</v>
      </c>
      <c r="Q91" s="512" t="s">
        <v>88</v>
      </c>
      <c r="R91" s="512" t="s">
        <v>88</v>
      </c>
      <c r="S91" s="512">
        <v>9999</v>
      </c>
      <c r="T91" s="513">
        <v>0</v>
      </c>
      <c r="U91" s="501" t="s">
        <v>1641</v>
      </c>
      <c r="V91" s="511" t="s">
        <v>88</v>
      </c>
      <c r="W91" s="512" t="s">
        <v>88</v>
      </c>
      <c r="X91" s="512" t="s">
        <v>88</v>
      </c>
      <c r="Y91" s="512">
        <v>9999</v>
      </c>
      <c r="Z91" s="513">
        <v>0</v>
      </c>
      <c r="AA91" s="501" t="s">
        <v>1641</v>
      </c>
      <c r="AB91" s="511" t="s">
        <v>88</v>
      </c>
      <c r="AC91" s="512" t="s">
        <v>88</v>
      </c>
      <c r="AD91" s="512" t="s">
        <v>88</v>
      </c>
      <c r="AE91" s="512">
        <v>9999</v>
      </c>
      <c r="AF91" s="513">
        <v>0</v>
      </c>
      <c r="AG91" s="501"/>
      <c r="AH91" s="521">
        <v>0</v>
      </c>
      <c r="AI91" s="514" t="s">
        <v>1641</v>
      </c>
      <c r="AJ91" s="515" t="s">
        <v>1641</v>
      </c>
      <c r="AK91" s="514" t="s">
        <v>1641</v>
      </c>
      <c r="AL91" s="516" t="s">
        <v>1641</v>
      </c>
      <c r="AM91" s="517">
        <v>0</v>
      </c>
      <c r="AN91" s="446">
        <v>0</v>
      </c>
      <c r="AO91" s="446">
        <v>0</v>
      </c>
      <c r="AP91" s="446">
        <v>0</v>
      </c>
      <c r="AQ91" s="446">
        <v>0</v>
      </c>
      <c r="AR91" s="446">
        <v>0</v>
      </c>
    </row>
    <row r="92" spans="1:44" ht="14.25">
      <c r="A92" s="468">
        <v>0</v>
      </c>
      <c r="B92" s="468">
        <v>0</v>
      </c>
      <c r="C92" s="518">
        <v>0</v>
      </c>
      <c r="D92" s="468">
        <v>99999</v>
      </c>
      <c r="E92" s="468">
        <v>9999</v>
      </c>
      <c r="F92" s="469" t="s">
        <v>1744</v>
      </c>
      <c r="G92" s="509" t="b">
        <v>1</v>
      </c>
      <c r="H92" s="510">
        <v>82</v>
      </c>
      <c r="I92" s="501" t="s">
        <v>1641</v>
      </c>
      <c r="J92" s="511" t="s">
        <v>88</v>
      </c>
      <c r="K92" s="512" t="s">
        <v>88</v>
      </c>
      <c r="L92" s="512" t="s">
        <v>88</v>
      </c>
      <c r="M92" s="512">
        <v>9999</v>
      </c>
      <c r="N92" s="513">
        <v>0</v>
      </c>
      <c r="O92" s="501" t="s">
        <v>1641</v>
      </c>
      <c r="P92" s="511" t="s">
        <v>88</v>
      </c>
      <c r="Q92" s="512" t="s">
        <v>88</v>
      </c>
      <c r="R92" s="512" t="s">
        <v>88</v>
      </c>
      <c r="S92" s="512">
        <v>9999</v>
      </c>
      <c r="T92" s="513">
        <v>0</v>
      </c>
      <c r="U92" s="501" t="s">
        <v>1641</v>
      </c>
      <c r="V92" s="511" t="s">
        <v>88</v>
      </c>
      <c r="W92" s="512" t="s">
        <v>88</v>
      </c>
      <c r="X92" s="512" t="s">
        <v>88</v>
      </c>
      <c r="Y92" s="512">
        <v>9999</v>
      </c>
      <c r="Z92" s="513">
        <v>0</v>
      </c>
      <c r="AA92" s="501" t="s">
        <v>1641</v>
      </c>
      <c r="AB92" s="511" t="s">
        <v>88</v>
      </c>
      <c r="AC92" s="512" t="s">
        <v>88</v>
      </c>
      <c r="AD92" s="512" t="s">
        <v>88</v>
      </c>
      <c r="AE92" s="512">
        <v>9999</v>
      </c>
      <c r="AF92" s="513">
        <v>0</v>
      </c>
      <c r="AG92" s="501"/>
      <c r="AH92" s="521">
        <v>0</v>
      </c>
      <c r="AI92" s="514" t="s">
        <v>1641</v>
      </c>
      <c r="AJ92" s="515" t="s">
        <v>1641</v>
      </c>
      <c r="AK92" s="514" t="s">
        <v>1641</v>
      </c>
      <c r="AL92" s="516" t="s">
        <v>1641</v>
      </c>
      <c r="AM92" s="517">
        <v>0</v>
      </c>
      <c r="AN92" s="446">
        <v>0</v>
      </c>
      <c r="AO92" s="446">
        <v>0</v>
      </c>
      <c r="AP92" s="446">
        <v>0</v>
      </c>
      <c r="AQ92" s="446">
        <v>0</v>
      </c>
      <c r="AR92" s="446">
        <v>0</v>
      </c>
    </row>
    <row r="93" spans="1:44" ht="14.25">
      <c r="A93" s="468">
        <v>0</v>
      </c>
      <c r="B93" s="468">
        <v>0</v>
      </c>
      <c r="C93" s="518">
        <v>0</v>
      </c>
      <c r="D93" s="468">
        <v>99999</v>
      </c>
      <c r="E93" s="438">
        <v>9999</v>
      </c>
      <c r="F93" s="469" t="s">
        <v>1745</v>
      </c>
      <c r="G93" s="509" t="b">
        <v>1</v>
      </c>
      <c r="H93" s="510">
        <v>83</v>
      </c>
      <c r="I93" s="501" t="s">
        <v>1641</v>
      </c>
      <c r="J93" s="511" t="s">
        <v>88</v>
      </c>
      <c r="K93" s="512" t="s">
        <v>88</v>
      </c>
      <c r="L93" s="512" t="s">
        <v>88</v>
      </c>
      <c r="M93" s="512">
        <v>9999</v>
      </c>
      <c r="N93" s="513">
        <v>0</v>
      </c>
      <c r="O93" s="501" t="s">
        <v>1641</v>
      </c>
      <c r="P93" s="511" t="s">
        <v>88</v>
      </c>
      <c r="Q93" s="512" t="s">
        <v>88</v>
      </c>
      <c r="R93" s="512" t="s">
        <v>88</v>
      </c>
      <c r="S93" s="512">
        <v>9999</v>
      </c>
      <c r="T93" s="513">
        <v>0</v>
      </c>
      <c r="U93" s="501" t="s">
        <v>1641</v>
      </c>
      <c r="V93" s="511" t="s">
        <v>88</v>
      </c>
      <c r="W93" s="512" t="s">
        <v>88</v>
      </c>
      <c r="X93" s="512" t="s">
        <v>88</v>
      </c>
      <c r="Y93" s="512">
        <v>9999</v>
      </c>
      <c r="Z93" s="513">
        <v>0</v>
      </c>
      <c r="AA93" s="501" t="s">
        <v>1641</v>
      </c>
      <c r="AB93" s="511" t="s">
        <v>88</v>
      </c>
      <c r="AC93" s="512" t="s">
        <v>88</v>
      </c>
      <c r="AD93" s="512" t="s">
        <v>88</v>
      </c>
      <c r="AE93" s="512">
        <v>9999</v>
      </c>
      <c r="AF93" s="513">
        <v>0</v>
      </c>
      <c r="AG93" s="501"/>
      <c r="AH93" s="521">
        <v>0</v>
      </c>
      <c r="AI93" s="514" t="s">
        <v>1641</v>
      </c>
      <c r="AJ93" s="515" t="s">
        <v>1641</v>
      </c>
      <c r="AK93" s="514" t="s">
        <v>1641</v>
      </c>
      <c r="AL93" s="516" t="s">
        <v>1641</v>
      </c>
      <c r="AM93" s="517">
        <v>0</v>
      </c>
      <c r="AN93" s="446">
        <v>0</v>
      </c>
      <c r="AO93" s="446">
        <v>0</v>
      </c>
      <c r="AP93" s="446">
        <v>0</v>
      </c>
      <c r="AQ93" s="446">
        <v>0</v>
      </c>
      <c r="AR93" s="446">
        <v>0</v>
      </c>
    </row>
    <row r="94" spans="1:44" ht="14.25">
      <c r="A94" s="468">
        <v>0</v>
      </c>
      <c r="B94" s="468">
        <v>0</v>
      </c>
      <c r="C94" s="518">
        <v>0</v>
      </c>
      <c r="D94" s="468">
        <v>99999</v>
      </c>
      <c r="E94" s="468">
        <v>9999</v>
      </c>
      <c r="F94" s="469" t="s">
        <v>1746</v>
      </c>
      <c r="G94" s="509" t="b">
        <v>1</v>
      </c>
      <c r="H94" s="510">
        <v>84</v>
      </c>
      <c r="I94" s="501" t="s">
        <v>1641</v>
      </c>
      <c r="J94" s="511" t="s">
        <v>88</v>
      </c>
      <c r="K94" s="512" t="s">
        <v>88</v>
      </c>
      <c r="L94" s="512" t="s">
        <v>88</v>
      </c>
      <c r="M94" s="512">
        <v>9999</v>
      </c>
      <c r="N94" s="513">
        <v>0</v>
      </c>
      <c r="O94" s="501" t="s">
        <v>1641</v>
      </c>
      <c r="P94" s="511" t="s">
        <v>88</v>
      </c>
      <c r="Q94" s="512" t="s">
        <v>88</v>
      </c>
      <c r="R94" s="512" t="s">
        <v>88</v>
      </c>
      <c r="S94" s="512">
        <v>9999</v>
      </c>
      <c r="T94" s="513">
        <v>0</v>
      </c>
      <c r="U94" s="501" t="s">
        <v>1641</v>
      </c>
      <c r="V94" s="511" t="s">
        <v>88</v>
      </c>
      <c r="W94" s="512" t="s">
        <v>88</v>
      </c>
      <c r="X94" s="512" t="s">
        <v>88</v>
      </c>
      <c r="Y94" s="512">
        <v>9999</v>
      </c>
      <c r="Z94" s="513">
        <v>0</v>
      </c>
      <c r="AA94" s="501" t="s">
        <v>1641</v>
      </c>
      <c r="AB94" s="511" t="s">
        <v>88</v>
      </c>
      <c r="AC94" s="512" t="s">
        <v>88</v>
      </c>
      <c r="AD94" s="512" t="s">
        <v>88</v>
      </c>
      <c r="AE94" s="512">
        <v>9999</v>
      </c>
      <c r="AF94" s="513">
        <v>0</v>
      </c>
      <c r="AG94" s="501"/>
      <c r="AH94" s="521">
        <v>0</v>
      </c>
      <c r="AI94" s="514" t="s">
        <v>1641</v>
      </c>
      <c r="AJ94" s="515" t="s">
        <v>1641</v>
      </c>
      <c r="AK94" s="514" t="s">
        <v>1641</v>
      </c>
      <c r="AL94" s="516" t="s">
        <v>1641</v>
      </c>
      <c r="AM94" s="517">
        <v>0</v>
      </c>
      <c r="AN94" s="446">
        <v>0</v>
      </c>
      <c r="AO94" s="446">
        <v>0</v>
      </c>
      <c r="AP94" s="446">
        <v>0</v>
      </c>
      <c r="AQ94" s="446">
        <v>0</v>
      </c>
      <c r="AR94" s="446">
        <v>0</v>
      </c>
    </row>
    <row r="95" spans="1:44" ht="14.25">
      <c r="A95" s="468">
        <v>0</v>
      </c>
      <c r="B95" s="468">
        <v>0</v>
      </c>
      <c r="C95" s="518">
        <v>0</v>
      </c>
      <c r="D95" s="468">
        <v>99999</v>
      </c>
      <c r="E95" s="468">
        <v>9999</v>
      </c>
      <c r="F95" s="469" t="s">
        <v>1747</v>
      </c>
      <c r="G95" s="509" t="b">
        <v>1</v>
      </c>
      <c r="H95" s="510">
        <v>85</v>
      </c>
      <c r="I95" s="501" t="s">
        <v>1641</v>
      </c>
      <c r="J95" s="511" t="s">
        <v>88</v>
      </c>
      <c r="K95" s="512" t="s">
        <v>88</v>
      </c>
      <c r="L95" s="512" t="s">
        <v>88</v>
      </c>
      <c r="M95" s="512">
        <v>9999</v>
      </c>
      <c r="N95" s="513">
        <v>0</v>
      </c>
      <c r="O95" s="501" t="s">
        <v>1641</v>
      </c>
      <c r="P95" s="511" t="s">
        <v>88</v>
      </c>
      <c r="Q95" s="512" t="s">
        <v>88</v>
      </c>
      <c r="R95" s="512" t="s">
        <v>88</v>
      </c>
      <c r="S95" s="512">
        <v>9999</v>
      </c>
      <c r="T95" s="513">
        <v>0</v>
      </c>
      <c r="U95" s="501" t="s">
        <v>1641</v>
      </c>
      <c r="V95" s="511" t="s">
        <v>88</v>
      </c>
      <c r="W95" s="512" t="s">
        <v>88</v>
      </c>
      <c r="X95" s="512" t="s">
        <v>88</v>
      </c>
      <c r="Y95" s="512">
        <v>9999</v>
      </c>
      <c r="Z95" s="513">
        <v>0</v>
      </c>
      <c r="AA95" s="501" t="s">
        <v>1641</v>
      </c>
      <c r="AB95" s="511" t="s">
        <v>88</v>
      </c>
      <c r="AC95" s="512" t="s">
        <v>88</v>
      </c>
      <c r="AD95" s="512" t="s">
        <v>88</v>
      </c>
      <c r="AE95" s="512">
        <v>9999</v>
      </c>
      <c r="AF95" s="513">
        <v>0</v>
      </c>
      <c r="AG95" s="501"/>
      <c r="AH95" s="521">
        <v>0</v>
      </c>
      <c r="AI95" s="514" t="s">
        <v>1641</v>
      </c>
      <c r="AJ95" s="515" t="s">
        <v>1641</v>
      </c>
      <c r="AK95" s="514" t="s">
        <v>1641</v>
      </c>
      <c r="AL95" s="516" t="s">
        <v>1641</v>
      </c>
      <c r="AM95" s="517">
        <v>0</v>
      </c>
      <c r="AN95" s="446">
        <v>0</v>
      </c>
      <c r="AO95" s="446">
        <v>0</v>
      </c>
      <c r="AP95" s="446">
        <v>0</v>
      </c>
      <c r="AQ95" s="446">
        <v>0</v>
      </c>
      <c r="AR95" s="446">
        <v>0</v>
      </c>
    </row>
    <row r="96" spans="1:44" ht="14.25">
      <c r="A96" s="468">
        <v>0</v>
      </c>
      <c r="B96" s="468">
        <v>0</v>
      </c>
      <c r="C96" s="518">
        <v>0</v>
      </c>
      <c r="D96" s="468">
        <v>99999</v>
      </c>
      <c r="E96" s="468">
        <v>9999</v>
      </c>
      <c r="F96" s="469" t="s">
        <v>1748</v>
      </c>
      <c r="G96" s="509" t="b">
        <v>1</v>
      </c>
      <c r="H96" s="510">
        <v>86</v>
      </c>
      <c r="I96" s="501" t="s">
        <v>1641</v>
      </c>
      <c r="J96" s="511" t="s">
        <v>88</v>
      </c>
      <c r="K96" s="512" t="s">
        <v>88</v>
      </c>
      <c r="L96" s="512" t="s">
        <v>88</v>
      </c>
      <c r="M96" s="512">
        <v>9999</v>
      </c>
      <c r="N96" s="513">
        <v>0</v>
      </c>
      <c r="O96" s="501" t="s">
        <v>1641</v>
      </c>
      <c r="P96" s="511" t="s">
        <v>88</v>
      </c>
      <c r="Q96" s="512" t="s">
        <v>88</v>
      </c>
      <c r="R96" s="512" t="s">
        <v>88</v>
      </c>
      <c r="S96" s="512">
        <v>9999</v>
      </c>
      <c r="T96" s="513">
        <v>0</v>
      </c>
      <c r="U96" s="501" t="s">
        <v>1641</v>
      </c>
      <c r="V96" s="511" t="s">
        <v>88</v>
      </c>
      <c r="W96" s="512" t="s">
        <v>88</v>
      </c>
      <c r="X96" s="512" t="s">
        <v>88</v>
      </c>
      <c r="Y96" s="512">
        <v>9999</v>
      </c>
      <c r="Z96" s="513">
        <v>0</v>
      </c>
      <c r="AA96" s="501" t="s">
        <v>1641</v>
      </c>
      <c r="AB96" s="511" t="s">
        <v>88</v>
      </c>
      <c r="AC96" s="512" t="s">
        <v>88</v>
      </c>
      <c r="AD96" s="512" t="s">
        <v>88</v>
      </c>
      <c r="AE96" s="512">
        <v>9999</v>
      </c>
      <c r="AF96" s="513">
        <v>0</v>
      </c>
      <c r="AG96" s="501"/>
      <c r="AH96" s="521">
        <v>0</v>
      </c>
      <c r="AI96" s="514" t="s">
        <v>1641</v>
      </c>
      <c r="AJ96" s="515" t="s">
        <v>1641</v>
      </c>
      <c r="AK96" s="514" t="s">
        <v>1641</v>
      </c>
      <c r="AL96" s="516" t="s">
        <v>1641</v>
      </c>
      <c r="AM96" s="517">
        <v>0</v>
      </c>
      <c r="AN96" s="446">
        <v>0</v>
      </c>
      <c r="AO96" s="446">
        <v>0</v>
      </c>
      <c r="AP96" s="446">
        <v>0</v>
      </c>
      <c r="AQ96" s="446">
        <v>0</v>
      </c>
      <c r="AR96" s="446">
        <v>0</v>
      </c>
    </row>
    <row r="97" spans="1:44" ht="14.25">
      <c r="A97" s="468">
        <v>0</v>
      </c>
      <c r="B97" s="468">
        <v>0</v>
      </c>
      <c r="C97" s="518">
        <v>0</v>
      </c>
      <c r="D97" s="468">
        <v>99999</v>
      </c>
      <c r="E97" s="468">
        <v>9999</v>
      </c>
      <c r="F97" s="469" t="s">
        <v>1749</v>
      </c>
      <c r="G97" s="509" t="b">
        <v>1</v>
      </c>
      <c r="H97" s="510">
        <v>87</v>
      </c>
      <c r="I97" s="501" t="s">
        <v>1641</v>
      </c>
      <c r="J97" s="511" t="s">
        <v>88</v>
      </c>
      <c r="K97" s="512" t="s">
        <v>88</v>
      </c>
      <c r="L97" s="512" t="s">
        <v>88</v>
      </c>
      <c r="M97" s="512">
        <v>9999</v>
      </c>
      <c r="N97" s="513">
        <v>0</v>
      </c>
      <c r="O97" s="501" t="s">
        <v>1641</v>
      </c>
      <c r="P97" s="511" t="s">
        <v>88</v>
      </c>
      <c r="Q97" s="512" t="s">
        <v>88</v>
      </c>
      <c r="R97" s="512" t="s">
        <v>88</v>
      </c>
      <c r="S97" s="512">
        <v>9999</v>
      </c>
      <c r="T97" s="513">
        <v>0</v>
      </c>
      <c r="U97" s="501" t="s">
        <v>1641</v>
      </c>
      <c r="V97" s="511" t="s">
        <v>88</v>
      </c>
      <c r="W97" s="512" t="s">
        <v>88</v>
      </c>
      <c r="X97" s="512" t="s">
        <v>88</v>
      </c>
      <c r="Y97" s="512">
        <v>9999</v>
      </c>
      <c r="Z97" s="513">
        <v>0</v>
      </c>
      <c r="AA97" s="501" t="s">
        <v>1641</v>
      </c>
      <c r="AB97" s="511" t="s">
        <v>88</v>
      </c>
      <c r="AC97" s="512" t="s">
        <v>88</v>
      </c>
      <c r="AD97" s="512" t="s">
        <v>88</v>
      </c>
      <c r="AE97" s="512">
        <v>9999</v>
      </c>
      <c r="AF97" s="513">
        <v>0</v>
      </c>
      <c r="AG97" s="501"/>
      <c r="AH97" s="521">
        <v>0</v>
      </c>
      <c r="AI97" s="514" t="s">
        <v>1641</v>
      </c>
      <c r="AJ97" s="515" t="s">
        <v>1641</v>
      </c>
      <c r="AK97" s="514" t="s">
        <v>1641</v>
      </c>
      <c r="AL97" s="516" t="s">
        <v>1641</v>
      </c>
      <c r="AM97" s="517">
        <v>0</v>
      </c>
      <c r="AN97" s="446">
        <v>0</v>
      </c>
      <c r="AO97" s="446">
        <v>0</v>
      </c>
      <c r="AP97" s="446">
        <v>0</v>
      </c>
      <c r="AQ97" s="446">
        <v>0</v>
      </c>
      <c r="AR97" s="446">
        <v>0</v>
      </c>
    </row>
    <row r="98" spans="1:44" ht="14.25">
      <c r="A98" s="468">
        <v>0</v>
      </c>
      <c r="B98" s="468">
        <v>0</v>
      </c>
      <c r="C98" s="518">
        <v>0</v>
      </c>
      <c r="D98" s="468">
        <v>99999</v>
      </c>
      <c r="E98" s="468">
        <v>9999</v>
      </c>
      <c r="F98" s="469" t="s">
        <v>1750</v>
      </c>
      <c r="G98" s="509" t="b">
        <v>1</v>
      </c>
      <c r="H98" s="510">
        <v>88</v>
      </c>
      <c r="I98" s="501" t="s">
        <v>1641</v>
      </c>
      <c r="J98" s="511" t="s">
        <v>88</v>
      </c>
      <c r="K98" s="512" t="s">
        <v>88</v>
      </c>
      <c r="L98" s="512" t="s">
        <v>88</v>
      </c>
      <c r="M98" s="512">
        <v>9999</v>
      </c>
      <c r="N98" s="513">
        <v>0</v>
      </c>
      <c r="O98" s="501" t="s">
        <v>1641</v>
      </c>
      <c r="P98" s="511" t="s">
        <v>88</v>
      </c>
      <c r="Q98" s="512" t="s">
        <v>88</v>
      </c>
      <c r="R98" s="512" t="s">
        <v>88</v>
      </c>
      <c r="S98" s="512">
        <v>9999</v>
      </c>
      <c r="T98" s="513">
        <v>0</v>
      </c>
      <c r="U98" s="501" t="s">
        <v>1641</v>
      </c>
      <c r="V98" s="511" t="s">
        <v>88</v>
      </c>
      <c r="W98" s="512" t="s">
        <v>88</v>
      </c>
      <c r="X98" s="512" t="s">
        <v>88</v>
      </c>
      <c r="Y98" s="512">
        <v>9999</v>
      </c>
      <c r="Z98" s="513">
        <v>0</v>
      </c>
      <c r="AA98" s="501" t="s">
        <v>1641</v>
      </c>
      <c r="AB98" s="511" t="s">
        <v>88</v>
      </c>
      <c r="AC98" s="512" t="s">
        <v>88</v>
      </c>
      <c r="AD98" s="512" t="s">
        <v>88</v>
      </c>
      <c r="AE98" s="512">
        <v>9999</v>
      </c>
      <c r="AF98" s="513">
        <v>0</v>
      </c>
      <c r="AG98" s="501"/>
      <c r="AH98" s="521">
        <v>0</v>
      </c>
      <c r="AI98" s="514" t="s">
        <v>1641</v>
      </c>
      <c r="AJ98" s="515" t="s">
        <v>1641</v>
      </c>
      <c r="AK98" s="514" t="s">
        <v>1641</v>
      </c>
      <c r="AL98" s="516" t="s">
        <v>1641</v>
      </c>
      <c r="AM98" s="517">
        <v>0</v>
      </c>
      <c r="AN98" s="446">
        <v>0</v>
      </c>
      <c r="AO98" s="446">
        <v>0</v>
      </c>
      <c r="AP98" s="446">
        <v>0</v>
      </c>
      <c r="AQ98" s="446">
        <v>0</v>
      </c>
      <c r="AR98" s="446">
        <v>0</v>
      </c>
    </row>
    <row r="99" spans="1:44" ht="14.25">
      <c r="A99" s="468">
        <v>0</v>
      </c>
      <c r="B99" s="468">
        <v>0</v>
      </c>
      <c r="C99" s="518">
        <v>0</v>
      </c>
      <c r="D99" s="468">
        <v>99999</v>
      </c>
      <c r="E99" s="468">
        <v>9999</v>
      </c>
      <c r="F99" s="469" t="s">
        <v>1751</v>
      </c>
      <c r="G99" s="509" t="b">
        <v>1</v>
      </c>
      <c r="H99" s="510">
        <v>89</v>
      </c>
      <c r="I99" s="501" t="s">
        <v>1641</v>
      </c>
      <c r="J99" s="511" t="s">
        <v>88</v>
      </c>
      <c r="K99" s="512" t="s">
        <v>88</v>
      </c>
      <c r="L99" s="512" t="s">
        <v>88</v>
      </c>
      <c r="M99" s="512">
        <v>9999</v>
      </c>
      <c r="N99" s="513">
        <v>0</v>
      </c>
      <c r="O99" s="501" t="s">
        <v>1641</v>
      </c>
      <c r="P99" s="511" t="s">
        <v>88</v>
      </c>
      <c r="Q99" s="512" t="s">
        <v>88</v>
      </c>
      <c r="R99" s="512" t="s">
        <v>88</v>
      </c>
      <c r="S99" s="512">
        <v>9999</v>
      </c>
      <c r="T99" s="513">
        <v>0</v>
      </c>
      <c r="U99" s="501" t="s">
        <v>1641</v>
      </c>
      <c r="V99" s="511" t="s">
        <v>88</v>
      </c>
      <c r="W99" s="512" t="s">
        <v>88</v>
      </c>
      <c r="X99" s="512" t="s">
        <v>88</v>
      </c>
      <c r="Y99" s="512">
        <v>9999</v>
      </c>
      <c r="Z99" s="513">
        <v>0</v>
      </c>
      <c r="AA99" s="501" t="s">
        <v>1641</v>
      </c>
      <c r="AB99" s="511" t="s">
        <v>88</v>
      </c>
      <c r="AC99" s="512" t="s">
        <v>88</v>
      </c>
      <c r="AD99" s="512" t="s">
        <v>88</v>
      </c>
      <c r="AE99" s="512">
        <v>9999</v>
      </c>
      <c r="AF99" s="513">
        <v>0</v>
      </c>
      <c r="AG99" s="501"/>
      <c r="AH99" s="521">
        <v>0</v>
      </c>
      <c r="AI99" s="514" t="s">
        <v>1641</v>
      </c>
      <c r="AJ99" s="515" t="s">
        <v>1641</v>
      </c>
      <c r="AK99" s="514" t="s">
        <v>1641</v>
      </c>
      <c r="AL99" s="516" t="s">
        <v>1641</v>
      </c>
      <c r="AM99" s="517">
        <v>0</v>
      </c>
      <c r="AN99" s="446">
        <v>0</v>
      </c>
      <c r="AO99" s="446">
        <v>0</v>
      </c>
      <c r="AP99" s="446">
        <v>0</v>
      </c>
      <c r="AQ99" s="446">
        <v>0</v>
      </c>
      <c r="AR99" s="446">
        <v>0</v>
      </c>
    </row>
    <row r="100" spans="1:44" ht="14.25">
      <c r="A100" s="468">
        <v>0</v>
      </c>
      <c r="B100" s="468">
        <v>0</v>
      </c>
      <c r="C100" s="518">
        <v>0</v>
      </c>
      <c r="D100" s="468">
        <v>99999</v>
      </c>
      <c r="E100" s="468">
        <v>9999</v>
      </c>
      <c r="F100" s="469" t="s">
        <v>1752</v>
      </c>
      <c r="G100" s="509" t="b">
        <v>1</v>
      </c>
      <c r="H100" s="510">
        <v>90</v>
      </c>
      <c r="I100" s="501" t="s">
        <v>1641</v>
      </c>
      <c r="J100" s="511" t="s">
        <v>88</v>
      </c>
      <c r="K100" s="512" t="s">
        <v>88</v>
      </c>
      <c r="L100" s="512" t="s">
        <v>88</v>
      </c>
      <c r="M100" s="512">
        <v>9999</v>
      </c>
      <c r="N100" s="513">
        <v>0</v>
      </c>
      <c r="O100" s="501" t="s">
        <v>1641</v>
      </c>
      <c r="P100" s="511" t="s">
        <v>88</v>
      </c>
      <c r="Q100" s="512" t="s">
        <v>88</v>
      </c>
      <c r="R100" s="512" t="s">
        <v>88</v>
      </c>
      <c r="S100" s="512">
        <v>9999</v>
      </c>
      <c r="T100" s="513">
        <v>0</v>
      </c>
      <c r="U100" s="501" t="s">
        <v>1641</v>
      </c>
      <c r="V100" s="511" t="s">
        <v>88</v>
      </c>
      <c r="W100" s="512" t="s">
        <v>88</v>
      </c>
      <c r="X100" s="512" t="s">
        <v>88</v>
      </c>
      <c r="Y100" s="512">
        <v>9999</v>
      </c>
      <c r="Z100" s="513">
        <v>0</v>
      </c>
      <c r="AA100" s="501" t="s">
        <v>1641</v>
      </c>
      <c r="AB100" s="511" t="s">
        <v>88</v>
      </c>
      <c r="AC100" s="512" t="s">
        <v>88</v>
      </c>
      <c r="AD100" s="512" t="s">
        <v>88</v>
      </c>
      <c r="AE100" s="512">
        <v>9999</v>
      </c>
      <c r="AF100" s="513">
        <v>0</v>
      </c>
      <c r="AG100" s="501"/>
      <c r="AH100" s="521">
        <v>0</v>
      </c>
      <c r="AI100" s="514" t="s">
        <v>1641</v>
      </c>
      <c r="AJ100" s="515" t="s">
        <v>1641</v>
      </c>
      <c r="AK100" s="514" t="s">
        <v>1641</v>
      </c>
      <c r="AL100" s="516" t="s">
        <v>1641</v>
      </c>
      <c r="AM100" s="517">
        <v>0</v>
      </c>
      <c r="AN100" s="446">
        <v>0</v>
      </c>
      <c r="AO100" s="446">
        <v>0</v>
      </c>
      <c r="AP100" s="446">
        <v>0</v>
      </c>
      <c r="AQ100" s="446">
        <v>0</v>
      </c>
      <c r="AR100" s="446">
        <v>0</v>
      </c>
    </row>
    <row r="101" spans="1:44" ht="14.25">
      <c r="A101" s="468">
        <v>0</v>
      </c>
      <c r="B101" s="468">
        <v>0</v>
      </c>
      <c r="C101" s="518">
        <v>0</v>
      </c>
      <c r="D101" s="468">
        <v>99999</v>
      </c>
      <c r="E101" s="468">
        <v>9999</v>
      </c>
      <c r="F101" s="469" t="s">
        <v>1753</v>
      </c>
      <c r="G101" s="509" t="b">
        <v>1</v>
      </c>
      <c r="H101" s="510">
        <v>91</v>
      </c>
      <c r="I101" s="501" t="s">
        <v>1641</v>
      </c>
      <c r="J101" s="511" t="s">
        <v>88</v>
      </c>
      <c r="K101" s="512" t="s">
        <v>88</v>
      </c>
      <c r="L101" s="512" t="s">
        <v>88</v>
      </c>
      <c r="M101" s="512">
        <v>9999</v>
      </c>
      <c r="N101" s="513">
        <v>0</v>
      </c>
      <c r="O101" s="501" t="s">
        <v>1641</v>
      </c>
      <c r="P101" s="511" t="s">
        <v>88</v>
      </c>
      <c r="Q101" s="512" t="s">
        <v>88</v>
      </c>
      <c r="R101" s="512" t="s">
        <v>88</v>
      </c>
      <c r="S101" s="512">
        <v>9999</v>
      </c>
      <c r="T101" s="513">
        <v>0</v>
      </c>
      <c r="U101" s="501" t="s">
        <v>1641</v>
      </c>
      <c r="V101" s="511" t="s">
        <v>88</v>
      </c>
      <c r="W101" s="512" t="s">
        <v>88</v>
      </c>
      <c r="X101" s="512" t="s">
        <v>88</v>
      </c>
      <c r="Y101" s="512">
        <v>9999</v>
      </c>
      <c r="Z101" s="513">
        <v>0</v>
      </c>
      <c r="AA101" s="501" t="s">
        <v>1641</v>
      </c>
      <c r="AB101" s="511" t="s">
        <v>88</v>
      </c>
      <c r="AC101" s="512" t="s">
        <v>88</v>
      </c>
      <c r="AD101" s="512" t="s">
        <v>88</v>
      </c>
      <c r="AE101" s="512">
        <v>9999</v>
      </c>
      <c r="AF101" s="513">
        <v>0</v>
      </c>
      <c r="AG101" s="501"/>
      <c r="AH101" s="521">
        <v>0</v>
      </c>
      <c r="AI101" s="514" t="s">
        <v>1641</v>
      </c>
      <c r="AJ101" s="515" t="s">
        <v>1641</v>
      </c>
      <c r="AK101" s="514" t="s">
        <v>1641</v>
      </c>
      <c r="AL101" s="516" t="s">
        <v>1641</v>
      </c>
      <c r="AM101" s="517">
        <v>0</v>
      </c>
      <c r="AN101" s="446">
        <v>0</v>
      </c>
      <c r="AO101" s="446">
        <v>0</v>
      </c>
      <c r="AP101" s="446">
        <v>0</v>
      </c>
      <c r="AQ101" s="446">
        <v>0</v>
      </c>
      <c r="AR101" s="446">
        <v>0</v>
      </c>
    </row>
    <row r="102" spans="1:44" ht="14.25">
      <c r="A102" s="468">
        <v>0</v>
      </c>
      <c r="B102" s="468">
        <v>0</v>
      </c>
      <c r="C102" s="518">
        <v>0</v>
      </c>
      <c r="D102" s="468">
        <v>99999</v>
      </c>
      <c r="E102" s="468">
        <v>9999</v>
      </c>
      <c r="F102" s="469" t="s">
        <v>1754</v>
      </c>
      <c r="G102" s="509" t="b">
        <v>1</v>
      </c>
      <c r="H102" s="510">
        <v>92</v>
      </c>
      <c r="I102" s="501" t="s">
        <v>1641</v>
      </c>
      <c r="J102" s="511" t="s">
        <v>88</v>
      </c>
      <c r="K102" s="512" t="s">
        <v>88</v>
      </c>
      <c r="L102" s="512" t="s">
        <v>88</v>
      </c>
      <c r="M102" s="512">
        <v>9999</v>
      </c>
      <c r="N102" s="513">
        <v>0</v>
      </c>
      <c r="O102" s="501" t="s">
        <v>1641</v>
      </c>
      <c r="P102" s="511" t="s">
        <v>88</v>
      </c>
      <c r="Q102" s="512" t="s">
        <v>88</v>
      </c>
      <c r="R102" s="512" t="s">
        <v>88</v>
      </c>
      <c r="S102" s="512">
        <v>9999</v>
      </c>
      <c r="T102" s="513">
        <v>0</v>
      </c>
      <c r="U102" s="501" t="s">
        <v>1641</v>
      </c>
      <c r="V102" s="511" t="s">
        <v>88</v>
      </c>
      <c r="W102" s="512" t="s">
        <v>88</v>
      </c>
      <c r="X102" s="512" t="s">
        <v>88</v>
      </c>
      <c r="Y102" s="512">
        <v>9999</v>
      </c>
      <c r="Z102" s="513">
        <v>0</v>
      </c>
      <c r="AA102" s="501" t="s">
        <v>1641</v>
      </c>
      <c r="AB102" s="511" t="s">
        <v>88</v>
      </c>
      <c r="AC102" s="512" t="s">
        <v>88</v>
      </c>
      <c r="AD102" s="512" t="s">
        <v>88</v>
      </c>
      <c r="AE102" s="512">
        <v>9999</v>
      </c>
      <c r="AF102" s="513">
        <v>0</v>
      </c>
      <c r="AG102" s="501"/>
      <c r="AH102" s="521">
        <v>0</v>
      </c>
      <c r="AI102" s="514" t="s">
        <v>1641</v>
      </c>
      <c r="AJ102" s="515" t="s">
        <v>1641</v>
      </c>
      <c r="AK102" s="514" t="s">
        <v>1641</v>
      </c>
      <c r="AL102" s="516" t="s">
        <v>1641</v>
      </c>
      <c r="AM102" s="517">
        <v>0</v>
      </c>
      <c r="AN102" s="446">
        <v>0</v>
      </c>
      <c r="AO102" s="446">
        <v>0</v>
      </c>
      <c r="AP102" s="446">
        <v>0</v>
      </c>
      <c r="AQ102" s="446">
        <v>0</v>
      </c>
      <c r="AR102" s="446">
        <v>0</v>
      </c>
    </row>
    <row r="103" spans="1:44" ht="14.25">
      <c r="A103" s="468">
        <v>0</v>
      </c>
      <c r="B103" s="468">
        <v>0</v>
      </c>
      <c r="C103" s="518">
        <v>0</v>
      </c>
      <c r="D103" s="468">
        <v>99999</v>
      </c>
      <c r="E103" s="468">
        <v>9999</v>
      </c>
      <c r="F103" s="469" t="s">
        <v>1755</v>
      </c>
      <c r="G103" s="509" t="b">
        <v>1</v>
      </c>
      <c r="H103" s="510">
        <v>93</v>
      </c>
      <c r="I103" s="501" t="s">
        <v>1641</v>
      </c>
      <c r="J103" s="511" t="s">
        <v>88</v>
      </c>
      <c r="K103" s="512" t="s">
        <v>88</v>
      </c>
      <c r="L103" s="512" t="s">
        <v>88</v>
      </c>
      <c r="M103" s="512">
        <v>9999</v>
      </c>
      <c r="N103" s="513">
        <v>0</v>
      </c>
      <c r="O103" s="501" t="s">
        <v>1641</v>
      </c>
      <c r="P103" s="511" t="s">
        <v>88</v>
      </c>
      <c r="Q103" s="512" t="s">
        <v>88</v>
      </c>
      <c r="R103" s="512" t="s">
        <v>88</v>
      </c>
      <c r="S103" s="512">
        <v>9999</v>
      </c>
      <c r="T103" s="513">
        <v>0</v>
      </c>
      <c r="U103" s="501" t="s">
        <v>1641</v>
      </c>
      <c r="V103" s="511" t="s">
        <v>88</v>
      </c>
      <c r="W103" s="512" t="s">
        <v>88</v>
      </c>
      <c r="X103" s="512" t="s">
        <v>88</v>
      </c>
      <c r="Y103" s="512">
        <v>9999</v>
      </c>
      <c r="Z103" s="513">
        <v>0</v>
      </c>
      <c r="AA103" s="501" t="s">
        <v>1641</v>
      </c>
      <c r="AB103" s="511" t="s">
        <v>88</v>
      </c>
      <c r="AC103" s="512" t="s">
        <v>88</v>
      </c>
      <c r="AD103" s="512" t="s">
        <v>88</v>
      </c>
      <c r="AE103" s="512">
        <v>9999</v>
      </c>
      <c r="AF103" s="513">
        <v>0</v>
      </c>
      <c r="AG103" s="501"/>
      <c r="AH103" s="521">
        <v>0</v>
      </c>
      <c r="AI103" s="514" t="s">
        <v>1641</v>
      </c>
      <c r="AJ103" s="515" t="s">
        <v>1641</v>
      </c>
      <c r="AK103" s="514" t="s">
        <v>1641</v>
      </c>
      <c r="AL103" s="516" t="s">
        <v>1641</v>
      </c>
      <c r="AM103" s="517">
        <v>0</v>
      </c>
      <c r="AN103" s="446">
        <v>0</v>
      </c>
      <c r="AO103" s="446">
        <v>0</v>
      </c>
      <c r="AP103" s="446">
        <v>0</v>
      </c>
      <c r="AQ103" s="446">
        <v>0</v>
      </c>
      <c r="AR103" s="446">
        <v>0</v>
      </c>
    </row>
    <row r="104" spans="1:44" ht="14.25">
      <c r="A104" s="468">
        <v>0</v>
      </c>
      <c r="B104" s="468">
        <v>0</v>
      </c>
      <c r="C104" s="518">
        <v>0</v>
      </c>
      <c r="D104" s="468">
        <v>99999</v>
      </c>
      <c r="E104" s="468">
        <v>9999</v>
      </c>
      <c r="F104" s="469" t="s">
        <v>1756</v>
      </c>
      <c r="G104" s="509" t="b">
        <v>1</v>
      </c>
      <c r="H104" s="510">
        <v>94</v>
      </c>
      <c r="I104" s="501" t="s">
        <v>1641</v>
      </c>
      <c r="J104" s="511" t="s">
        <v>88</v>
      </c>
      <c r="K104" s="512" t="s">
        <v>88</v>
      </c>
      <c r="L104" s="512" t="s">
        <v>88</v>
      </c>
      <c r="M104" s="512">
        <v>9999</v>
      </c>
      <c r="N104" s="513">
        <v>0</v>
      </c>
      <c r="O104" s="501" t="s">
        <v>1641</v>
      </c>
      <c r="P104" s="511" t="s">
        <v>88</v>
      </c>
      <c r="Q104" s="512" t="s">
        <v>88</v>
      </c>
      <c r="R104" s="512" t="s">
        <v>88</v>
      </c>
      <c r="S104" s="512">
        <v>9999</v>
      </c>
      <c r="T104" s="513">
        <v>0</v>
      </c>
      <c r="U104" s="501" t="s">
        <v>1641</v>
      </c>
      <c r="V104" s="511" t="s">
        <v>88</v>
      </c>
      <c r="W104" s="512" t="s">
        <v>88</v>
      </c>
      <c r="X104" s="512" t="s">
        <v>88</v>
      </c>
      <c r="Y104" s="512">
        <v>9999</v>
      </c>
      <c r="Z104" s="513">
        <v>0</v>
      </c>
      <c r="AA104" s="501" t="s">
        <v>1641</v>
      </c>
      <c r="AB104" s="511" t="s">
        <v>88</v>
      </c>
      <c r="AC104" s="512" t="s">
        <v>88</v>
      </c>
      <c r="AD104" s="512" t="s">
        <v>88</v>
      </c>
      <c r="AE104" s="512">
        <v>9999</v>
      </c>
      <c r="AF104" s="513">
        <v>0</v>
      </c>
      <c r="AG104" s="501"/>
      <c r="AH104" s="521">
        <v>0</v>
      </c>
      <c r="AI104" s="514" t="s">
        <v>1641</v>
      </c>
      <c r="AJ104" s="515" t="s">
        <v>1641</v>
      </c>
      <c r="AK104" s="514" t="s">
        <v>1641</v>
      </c>
      <c r="AL104" s="516" t="s">
        <v>1641</v>
      </c>
      <c r="AM104" s="517">
        <v>0</v>
      </c>
      <c r="AN104" s="446">
        <v>0</v>
      </c>
      <c r="AO104" s="446">
        <v>0</v>
      </c>
      <c r="AP104" s="446">
        <v>0</v>
      </c>
      <c r="AQ104" s="446">
        <v>0</v>
      </c>
      <c r="AR104" s="446">
        <v>0</v>
      </c>
    </row>
    <row r="105" spans="1:44" ht="14.25">
      <c r="A105" s="468">
        <v>0</v>
      </c>
      <c r="B105" s="468">
        <v>0</v>
      </c>
      <c r="C105" s="518">
        <v>0</v>
      </c>
      <c r="D105" s="468">
        <v>99999</v>
      </c>
      <c r="E105" s="468">
        <v>9999</v>
      </c>
      <c r="F105" s="469" t="s">
        <v>1757</v>
      </c>
      <c r="G105" s="509" t="b">
        <v>1</v>
      </c>
      <c r="H105" s="510">
        <v>95</v>
      </c>
      <c r="I105" s="501" t="s">
        <v>1641</v>
      </c>
      <c r="J105" s="511" t="s">
        <v>88</v>
      </c>
      <c r="K105" s="512" t="s">
        <v>88</v>
      </c>
      <c r="L105" s="512" t="s">
        <v>88</v>
      </c>
      <c r="M105" s="512">
        <v>9999</v>
      </c>
      <c r="N105" s="513">
        <v>0</v>
      </c>
      <c r="O105" s="501" t="s">
        <v>1641</v>
      </c>
      <c r="P105" s="511" t="s">
        <v>88</v>
      </c>
      <c r="Q105" s="512" t="s">
        <v>88</v>
      </c>
      <c r="R105" s="512" t="s">
        <v>88</v>
      </c>
      <c r="S105" s="512">
        <v>9999</v>
      </c>
      <c r="T105" s="513">
        <v>0</v>
      </c>
      <c r="U105" s="501" t="s">
        <v>1641</v>
      </c>
      <c r="V105" s="511" t="s">
        <v>88</v>
      </c>
      <c r="W105" s="512" t="s">
        <v>88</v>
      </c>
      <c r="X105" s="512" t="s">
        <v>88</v>
      </c>
      <c r="Y105" s="512">
        <v>9999</v>
      </c>
      <c r="Z105" s="513">
        <v>0</v>
      </c>
      <c r="AA105" s="501" t="s">
        <v>1641</v>
      </c>
      <c r="AB105" s="511" t="s">
        <v>88</v>
      </c>
      <c r="AC105" s="512" t="s">
        <v>88</v>
      </c>
      <c r="AD105" s="512" t="s">
        <v>88</v>
      </c>
      <c r="AE105" s="512">
        <v>9999</v>
      </c>
      <c r="AF105" s="513">
        <v>0</v>
      </c>
      <c r="AG105" s="501"/>
      <c r="AH105" s="521">
        <v>0</v>
      </c>
      <c r="AI105" s="514" t="s">
        <v>1641</v>
      </c>
      <c r="AJ105" s="515" t="s">
        <v>1641</v>
      </c>
      <c r="AK105" s="514" t="s">
        <v>1641</v>
      </c>
      <c r="AL105" s="516" t="s">
        <v>1641</v>
      </c>
      <c r="AM105" s="517">
        <v>0</v>
      </c>
      <c r="AN105" s="446">
        <v>0</v>
      </c>
      <c r="AO105" s="446">
        <v>0</v>
      </c>
      <c r="AP105" s="446">
        <v>0</v>
      </c>
      <c r="AQ105" s="446">
        <v>0</v>
      </c>
      <c r="AR105" s="446">
        <v>0</v>
      </c>
    </row>
    <row r="106" spans="1:44" ht="14.25">
      <c r="A106" s="468">
        <v>0</v>
      </c>
      <c r="B106" s="468">
        <v>0</v>
      </c>
      <c r="C106" s="518">
        <v>0</v>
      </c>
      <c r="D106" s="468">
        <v>99999</v>
      </c>
      <c r="E106" s="468">
        <v>9999</v>
      </c>
      <c r="F106" s="469" t="s">
        <v>1758</v>
      </c>
      <c r="G106" s="509" t="b">
        <v>1</v>
      </c>
      <c r="H106" s="510">
        <v>96</v>
      </c>
      <c r="I106" s="501" t="s">
        <v>1641</v>
      </c>
      <c r="J106" s="511" t="s">
        <v>88</v>
      </c>
      <c r="K106" s="512" t="s">
        <v>88</v>
      </c>
      <c r="L106" s="512" t="s">
        <v>88</v>
      </c>
      <c r="M106" s="512">
        <v>9999</v>
      </c>
      <c r="N106" s="513">
        <v>0</v>
      </c>
      <c r="O106" s="501" t="s">
        <v>1641</v>
      </c>
      <c r="P106" s="511" t="s">
        <v>88</v>
      </c>
      <c r="Q106" s="512" t="s">
        <v>88</v>
      </c>
      <c r="R106" s="512" t="s">
        <v>88</v>
      </c>
      <c r="S106" s="512">
        <v>9999</v>
      </c>
      <c r="T106" s="513">
        <v>0</v>
      </c>
      <c r="U106" s="501" t="s">
        <v>1641</v>
      </c>
      <c r="V106" s="511" t="s">
        <v>88</v>
      </c>
      <c r="W106" s="512" t="s">
        <v>88</v>
      </c>
      <c r="X106" s="512" t="s">
        <v>88</v>
      </c>
      <c r="Y106" s="512">
        <v>9999</v>
      </c>
      <c r="Z106" s="513">
        <v>0</v>
      </c>
      <c r="AA106" s="501" t="s">
        <v>1641</v>
      </c>
      <c r="AB106" s="511" t="s">
        <v>88</v>
      </c>
      <c r="AC106" s="512" t="s">
        <v>88</v>
      </c>
      <c r="AD106" s="512" t="s">
        <v>88</v>
      </c>
      <c r="AE106" s="512">
        <v>9999</v>
      </c>
      <c r="AF106" s="513">
        <v>0</v>
      </c>
      <c r="AG106" s="501"/>
      <c r="AH106" s="521">
        <v>0</v>
      </c>
      <c r="AI106" s="514" t="s">
        <v>1641</v>
      </c>
      <c r="AJ106" s="515" t="s">
        <v>1641</v>
      </c>
      <c r="AK106" s="514" t="s">
        <v>1641</v>
      </c>
      <c r="AL106" s="516" t="s">
        <v>1641</v>
      </c>
      <c r="AM106" s="517">
        <v>0</v>
      </c>
      <c r="AN106" s="446">
        <v>0</v>
      </c>
      <c r="AO106" s="446">
        <v>0</v>
      </c>
      <c r="AP106" s="446">
        <v>0</v>
      </c>
      <c r="AQ106" s="446">
        <v>0</v>
      </c>
      <c r="AR106" s="446">
        <v>0</v>
      </c>
    </row>
    <row r="107" spans="1:44" ht="14.25">
      <c r="A107" s="468">
        <v>0</v>
      </c>
      <c r="B107" s="468">
        <v>0</v>
      </c>
      <c r="C107" s="518">
        <v>0</v>
      </c>
      <c r="D107" s="468">
        <v>99999</v>
      </c>
      <c r="E107" s="468">
        <v>9999</v>
      </c>
      <c r="F107" s="469" t="s">
        <v>1759</v>
      </c>
      <c r="G107" s="509" t="b">
        <v>1</v>
      </c>
      <c r="H107" s="510">
        <v>97</v>
      </c>
      <c r="I107" s="501" t="s">
        <v>1641</v>
      </c>
      <c r="J107" s="511" t="s">
        <v>88</v>
      </c>
      <c r="K107" s="512" t="s">
        <v>88</v>
      </c>
      <c r="L107" s="512" t="s">
        <v>88</v>
      </c>
      <c r="M107" s="512">
        <v>9999</v>
      </c>
      <c r="N107" s="513">
        <v>0</v>
      </c>
      <c r="O107" s="501" t="s">
        <v>1641</v>
      </c>
      <c r="P107" s="511" t="s">
        <v>88</v>
      </c>
      <c r="Q107" s="512" t="s">
        <v>88</v>
      </c>
      <c r="R107" s="512" t="s">
        <v>88</v>
      </c>
      <c r="S107" s="512">
        <v>9999</v>
      </c>
      <c r="T107" s="513">
        <v>0</v>
      </c>
      <c r="U107" s="501" t="s">
        <v>1641</v>
      </c>
      <c r="V107" s="511" t="s">
        <v>88</v>
      </c>
      <c r="W107" s="512" t="s">
        <v>88</v>
      </c>
      <c r="X107" s="512" t="s">
        <v>88</v>
      </c>
      <c r="Y107" s="512">
        <v>9999</v>
      </c>
      <c r="Z107" s="513">
        <v>0</v>
      </c>
      <c r="AA107" s="501" t="s">
        <v>1641</v>
      </c>
      <c r="AB107" s="511" t="s">
        <v>88</v>
      </c>
      <c r="AC107" s="512" t="s">
        <v>88</v>
      </c>
      <c r="AD107" s="512" t="s">
        <v>88</v>
      </c>
      <c r="AE107" s="512">
        <v>9999</v>
      </c>
      <c r="AF107" s="513">
        <v>0</v>
      </c>
      <c r="AG107" s="501"/>
      <c r="AH107" s="521">
        <v>0</v>
      </c>
      <c r="AI107" s="514" t="s">
        <v>1641</v>
      </c>
      <c r="AJ107" s="515" t="s">
        <v>1641</v>
      </c>
      <c r="AK107" s="514" t="s">
        <v>1641</v>
      </c>
      <c r="AL107" s="516" t="s">
        <v>1641</v>
      </c>
      <c r="AM107" s="517">
        <v>0</v>
      </c>
      <c r="AN107" s="446">
        <v>0</v>
      </c>
      <c r="AO107" s="446">
        <v>0</v>
      </c>
      <c r="AP107" s="446">
        <v>0</v>
      </c>
      <c r="AQ107" s="446">
        <v>0</v>
      </c>
      <c r="AR107" s="446">
        <v>0</v>
      </c>
    </row>
    <row r="108" spans="1:44" ht="14.25">
      <c r="A108" s="468">
        <v>0</v>
      </c>
      <c r="B108" s="468">
        <v>0</v>
      </c>
      <c r="C108" s="518">
        <v>0</v>
      </c>
      <c r="D108" s="468">
        <v>99999</v>
      </c>
      <c r="E108" s="468">
        <v>9999</v>
      </c>
      <c r="F108" s="469" t="s">
        <v>1760</v>
      </c>
      <c r="G108" s="509" t="b">
        <v>1</v>
      </c>
      <c r="H108" s="510">
        <v>98</v>
      </c>
      <c r="I108" s="501" t="s">
        <v>1641</v>
      </c>
      <c r="J108" s="511" t="s">
        <v>88</v>
      </c>
      <c r="K108" s="512" t="s">
        <v>88</v>
      </c>
      <c r="L108" s="512" t="s">
        <v>88</v>
      </c>
      <c r="M108" s="512">
        <v>9999</v>
      </c>
      <c r="N108" s="513">
        <v>0</v>
      </c>
      <c r="O108" s="501" t="s">
        <v>1641</v>
      </c>
      <c r="P108" s="511" t="s">
        <v>88</v>
      </c>
      <c r="Q108" s="512" t="s">
        <v>88</v>
      </c>
      <c r="R108" s="512" t="s">
        <v>88</v>
      </c>
      <c r="S108" s="512">
        <v>9999</v>
      </c>
      <c r="T108" s="513">
        <v>0</v>
      </c>
      <c r="U108" s="501" t="s">
        <v>1641</v>
      </c>
      <c r="V108" s="511" t="s">
        <v>88</v>
      </c>
      <c r="W108" s="512" t="s">
        <v>88</v>
      </c>
      <c r="X108" s="512" t="s">
        <v>88</v>
      </c>
      <c r="Y108" s="512">
        <v>9999</v>
      </c>
      <c r="Z108" s="513">
        <v>0</v>
      </c>
      <c r="AA108" s="501" t="s">
        <v>1641</v>
      </c>
      <c r="AB108" s="511" t="s">
        <v>88</v>
      </c>
      <c r="AC108" s="512" t="s">
        <v>88</v>
      </c>
      <c r="AD108" s="512" t="s">
        <v>88</v>
      </c>
      <c r="AE108" s="512">
        <v>9999</v>
      </c>
      <c r="AF108" s="513">
        <v>0</v>
      </c>
      <c r="AG108" s="501"/>
      <c r="AH108" s="521">
        <v>0</v>
      </c>
      <c r="AI108" s="514" t="s">
        <v>1641</v>
      </c>
      <c r="AJ108" s="515" t="s">
        <v>1641</v>
      </c>
      <c r="AK108" s="514" t="s">
        <v>1641</v>
      </c>
      <c r="AL108" s="516" t="s">
        <v>1641</v>
      </c>
      <c r="AM108" s="517">
        <v>0</v>
      </c>
      <c r="AN108" s="446">
        <v>0</v>
      </c>
      <c r="AO108" s="446">
        <v>0</v>
      </c>
      <c r="AP108" s="446">
        <v>0</v>
      </c>
      <c r="AQ108" s="446">
        <v>0</v>
      </c>
      <c r="AR108" s="446">
        <v>0</v>
      </c>
    </row>
    <row r="109" spans="1:44" ht="14.25">
      <c r="A109" s="468">
        <v>0</v>
      </c>
      <c r="B109" s="468">
        <v>0</v>
      </c>
      <c r="C109" s="518">
        <v>0</v>
      </c>
      <c r="D109" s="468">
        <v>99999</v>
      </c>
      <c r="E109" s="468">
        <v>9999</v>
      </c>
      <c r="F109" s="469" t="s">
        <v>1761</v>
      </c>
      <c r="G109" s="509" t="b">
        <v>1</v>
      </c>
      <c r="H109" s="510">
        <v>99</v>
      </c>
      <c r="I109" s="501" t="s">
        <v>1641</v>
      </c>
      <c r="J109" s="511" t="s">
        <v>88</v>
      </c>
      <c r="K109" s="512" t="s">
        <v>88</v>
      </c>
      <c r="L109" s="512" t="s">
        <v>88</v>
      </c>
      <c r="M109" s="512">
        <v>9999</v>
      </c>
      <c r="N109" s="513">
        <v>0</v>
      </c>
      <c r="O109" s="501" t="s">
        <v>1641</v>
      </c>
      <c r="P109" s="511" t="s">
        <v>88</v>
      </c>
      <c r="Q109" s="512" t="s">
        <v>88</v>
      </c>
      <c r="R109" s="512" t="s">
        <v>88</v>
      </c>
      <c r="S109" s="512">
        <v>9999</v>
      </c>
      <c r="T109" s="513">
        <v>0</v>
      </c>
      <c r="U109" s="501" t="s">
        <v>1641</v>
      </c>
      <c r="V109" s="511" t="s">
        <v>88</v>
      </c>
      <c r="W109" s="512" t="s">
        <v>88</v>
      </c>
      <c r="X109" s="512" t="s">
        <v>88</v>
      </c>
      <c r="Y109" s="512">
        <v>9999</v>
      </c>
      <c r="Z109" s="513">
        <v>0</v>
      </c>
      <c r="AA109" s="501" t="s">
        <v>1641</v>
      </c>
      <c r="AB109" s="511" t="s">
        <v>88</v>
      </c>
      <c r="AC109" s="512" t="s">
        <v>88</v>
      </c>
      <c r="AD109" s="512" t="s">
        <v>88</v>
      </c>
      <c r="AE109" s="512">
        <v>9999</v>
      </c>
      <c r="AF109" s="513">
        <v>0</v>
      </c>
      <c r="AG109" s="501"/>
      <c r="AH109" s="521">
        <v>0</v>
      </c>
      <c r="AI109" s="514" t="s">
        <v>1641</v>
      </c>
      <c r="AJ109" s="515" t="s">
        <v>1641</v>
      </c>
      <c r="AK109" s="514" t="s">
        <v>1641</v>
      </c>
      <c r="AL109" s="516" t="s">
        <v>1641</v>
      </c>
      <c r="AM109" s="517">
        <v>0</v>
      </c>
      <c r="AN109" s="446">
        <v>0</v>
      </c>
      <c r="AO109" s="446">
        <v>0</v>
      </c>
      <c r="AP109" s="446">
        <v>0</v>
      </c>
      <c r="AQ109" s="446">
        <v>0</v>
      </c>
      <c r="AR109" s="446">
        <v>0</v>
      </c>
    </row>
    <row r="110" spans="1:44" ht="14.25">
      <c r="A110" s="468">
        <v>0</v>
      </c>
      <c r="B110" s="468">
        <v>0</v>
      </c>
      <c r="C110" s="518">
        <v>0</v>
      </c>
      <c r="D110" s="468">
        <v>99999</v>
      </c>
      <c r="E110" s="468">
        <v>9999</v>
      </c>
      <c r="F110" s="469" t="s">
        <v>1762</v>
      </c>
      <c r="G110" s="509" t="b">
        <v>1</v>
      </c>
      <c r="H110" s="510">
        <v>100</v>
      </c>
      <c r="I110" s="501" t="s">
        <v>1641</v>
      </c>
      <c r="J110" s="511" t="s">
        <v>88</v>
      </c>
      <c r="K110" s="512" t="s">
        <v>88</v>
      </c>
      <c r="L110" s="512" t="s">
        <v>88</v>
      </c>
      <c r="M110" s="512">
        <v>9999</v>
      </c>
      <c r="N110" s="513">
        <v>0</v>
      </c>
      <c r="O110" s="501" t="s">
        <v>1641</v>
      </c>
      <c r="P110" s="511" t="s">
        <v>88</v>
      </c>
      <c r="Q110" s="512" t="s">
        <v>88</v>
      </c>
      <c r="R110" s="512" t="s">
        <v>88</v>
      </c>
      <c r="S110" s="512">
        <v>9999</v>
      </c>
      <c r="T110" s="513">
        <v>0</v>
      </c>
      <c r="U110" s="501" t="s">
        <v>1641</v>
      </c>
      <c r="V110" s="511" t="s">
        <v>88</v>
      </c>
      <c r="W110" s="512" t="s">
        <v>88</v>
      </c>
      <c r="X110" s="512" t="s">
        <v>88</v>
      </c>
      <c r="Y110" s="512">
        <v>9999</v>
      </c>
      <c r="Z110" s="513">
        <v>0</v>
      </c>
      <c r="AA110" s="501" t="s">
        <v>1641</v>
      </c>
      <c r="AB110" s="511" t="s">
        <v>88</v>
      </c>
      <c r="AC110" s="512" t="s">
        <v>88</v>
      </c>
      <c r="AD110" s="512" t="s">
        <v>88</v>
      </c>
      <c r="AE110" s="512">
        <v>9999</v>
      </c>
      <c r="AF110" s="513">
        <v>0</v>
      </c>
      <c r="AG110" s="501"/>
      <c r="AH110" s="521">
        <v>0</v>
      </c>
      <c r="AI110" s="514" t="s">
        <v>1641</v>
      </c>
      <c r="AJ110" s="515" t="s">
        <v>1641</v>
      </c>
      <c r="AK110" s="514" t="s">
        <v>1641</v>
      </c>
      <c r="AL110" s="516" t="s">
        <v>1641</v>
      </c>
      <c r="AM110" s="517">
        <v>0</v>
      </c>
      <c r="AN110" s="446">
        <v>0</v>
      </c>
      <c r="AO110" s="446">
        <v>0</v>
      </c>
      <c r="AP110" s="446">
        <v>0</v>
      </c>
      <c r="AQ110" s="446">
        <v>0</v>
      </c>
      <c r="AR110" s="446">
        <v>0</v>
      </c>
    </row>
    <row r="111" spans="1:44" ht="14.25">
      <c r="A111" s="468">
        <v>0</v>
      </c>
      <c r="B111" s="468">
        <v>0</v>
      </c>
      <c r="C111" s="518">
        <v>0</v>
      </c>
      <c r="D111" s="468">
        <v>99999</v>
      </c>
      <c r="E111" s="468">
        <v>9999</v>
      </c>
      <c r="F111" s="469" t="s">
        <v>1763</v>
      </c>
      <c r="G111" s="509" t="b">
        <v>1</v>
      </c>
      <c r="H111" s="510">
        <v>101</v>
      </c>
      <c r="I111" s="501" t="s">
        <v>1641</v>
      </c>
      <c r="J111" s="511" t="s">
        <v>88</v>
      </c>
      <c r="K111" s="512" t="s">
        <v>88</v>
      </c>
      <c r="L111" s="512" t="s">
        <v>88</v>
      </c>
      <c r="M111" s="512">
        <v>9999</v>
      </c>
      <c r="N111" s="513">
        <v>0</v>
      </c>
      <c r="O111" s="501" t="s">
        <v>1641</v>
      </c>
      <c r="P111" s="511" t="s">
        <v>88</v>
      </c>
      <c r="Q111" s="512" t="s">
        <v>88</v>
      </c>
      <c r="R111" s="512" t="s">
        <v>88</v>
      </c>
      <c r="S111" s="512">
        <v>9999</v>
      </c>
      <c r="T111" s="513">
        <v>0</v>
      </c>
      <c r="U111" s="501" t="s">
        <v>1641</v>
      </c>
      <c r="V111" s="511" t="s">
        <v>88</v>
      </c>
      <c r="W111" s="512" t="s">
        <v>88</v>
      </c>
      <c r="X111" s="512" t="s">
        <v>88</v>
      </c>
      <c r="Y111" s="512">
        <v>9999</v>
      </c>
      <c r="Z111" s="513">
        <v>0</v>
      </c>
      <c r="AA111" s="501" t="s">
        <v>1641</v>
      </c>
      <c r="AB111" s="511" t="s">
        <v>88</v>
      </c>
      <c r="AC111" s="512" t="s">
        <v>88</v>
      </c>
      <c r="AD111" s="512" t="s">
        <v>88</v>
      </c>
      <c r="AE111" s="512">
        <v>9999</v>
      </c>
      <c r="AF111" s="513">
        <v>0</v>
      </c>
      <c r="AG111" s="501"/>
      <c r="AH111" s="521">
        <v>0</v>
      </c>
      <c r="AI111" s="514" t="s">
        <v>1641</v>
      </c>
      <c r="AJ111" s="515" t="s">
        <v>1641</v>
      </c>
      <c r="AK111" s="514" t="s">
        <v>1641</v>
      </c>
      <c r="AL111" s="516" t="s">
        <v>1641</v>
      </c>
      <c r="AM111" s="517">
        <v>0</v>
      </c>
      <c r="AN111" s="446">
        <v>0</v>
      </c>
      <c r="AO111" s="446">
        <v>0</v>
      </c>
      <c r="AP111" s="446">
        <v>0</v>
      </c>
      <c r="AQ111" s="446">
        <v>0</v>
      </c>
      <c r="AR111" s="446">
        <v>0</v>
      </c>
    </row>
    <row r="112" spans="1:44" ht="14.25">
      <c r="A112" s="468">
        <v>0</v>
      </c>
      <c r="B112" s="468">
        <v>0</v>
      </c>
      <c r="C112" s="518">
        <v>0</v>
      </c>
      <c r="D112" s="468">
        <v>99999</v>
      </c>
      <c r="E112" s="468">
        <v>9999</v>
      </c>
      <c r="F112" s="469" t="s">
        <v>1764</v>
      </c>
      <c r="G112" s="509" t="b">
        <v>1</v>
      </c>
      <c r="H112" s="510">
        <v>102</v>
      </c>
      <c r="I112" s="501" t="s">
        <v>1641</v>
      </c>
      <c r="J112" s="511" t="s">
        <v>88</v>
      </c>
      <c r="K112" s="512" t="s">
        <v>88</v>
      </c>
      <c r="L112" s="512" t="s">
        <v>88</v>
      </c>
      <c r="M112" s="512">
        <v>9999</v>
      </c>
      <c r="N112" s="513">
        <v>0</v>
      </c>
      <c r="O112" s="501" t="s">
        <v>1641</v>
      </c>
      <c r="P112" s="511" t="s">
        <v>88</v>
      </c>
      <c r="Q112" s="512" t="s">
        <v>88</v>
      </c>
      <c r="R112" s="512" t="s">
        <v>88</v>
      </c>
      <c r="S112" s="512">
        <v>9999</v>
      </c>
      <c r="T112" s="513">
        <v>0</v>
      </c>
      <c r="U112" s="501" t="s">
        <v>1641</v>
      </c>
      <c r="V112" s="511" t="s">
        <v>88</v>
      </c>
      <c r="W112" s="512" t="s">
        <v>88</v>
      </c>
      <c r="X112" s="512" t="s">
        <v>88</v>
      </c>
      <c r="Y112" s="512">
        <v>9999</v>
      </c>
      <c r="Z112" s="513">
        <v>0</v>
      </c>
      <c r="AA112" s="501" t="s">
        <v>1641</v>
      </c>
      <c r="AB112" s="511" t="s">
        <v>88</v>
      </c>
      <c r="AC112" s="512" t="s">
        <v>88</v>
      </c>
      <c r="AD112" s="512" t="s">
        <v>88</v>
      </c>
      <c r="AE112" s="512">
        <v>9999</v>
      </c>
      <c r="AF112" s="513">
        <v>0</v>
      </c>
      <c r="AG112" s="501"/>
      <c r="AH112" s="521">
        <v>0</v>
      </c>
      <c r="AI112" s="514" t="s">
        <v>1641</v>
      </c>
      <c r="AJ112" s="515" t="s">
        <v>1641</v>
      </c>
      <c r="AK112" s="514" t="s">
        <v>1641</v>
      </c>
      <c r="AL112" s="516" t="s">
        <v>1641</v>
      </c>
      <c r="AM112" s="517">
        <v>0</v>
      </c>
      <c r="AN112" s="446">
        <v>0</v>
      </c>
      <c r="AO112" s="446">
        <v>0</v>
      </c>
      <c r="AP112" s="446">
        <v>0</v>
      </c>
      <c r="AQ112" s="446">
        <v>0</v>
      </c>
      <c r="AR112" s="446">
        <v>0</v>
      </c>
    </row>
    <row r="113" spans="1:44" ht="14.25">
      <c r="A113" s="468">
        <v>0</v>
      </c>
      <c r="B113" s="468">
        <v>0</v>
      </c>
      <c r="C113" s="518">
        <v>0</v>
      </c>
      <c r="D113" s="468">
        <v>99999</v>
      </c>
      <c r="E113" s="468">
        <v>9999</v>
      </c>
      <c r="F113" s="469" t="s">
        <v>1765</v>
      </c>
      <c r="G113" s="509" t="b">
        <v>1</v>
      </c>
      <c r="H113" s="510">
        <v>103</v>
      </c>
      <c r="I113" s="501" t="s">
        <v>1641</v>
      </c>
      <c r="J113" s="511" t="s">
        <v>88</v>
      </c>
      <c r="K113" s="512" t="s">
        <v>88</v>
      </c>
      <c r="L113" s="512" t="s">
        <v>88</v>
      </c>
      <c r="M113" s="512">
        <v>9999</v>
      </c>
      <c r="N113" s="513">
        <v>0</v>
      </c>
      <c r="O113" s="501" t="s">
        <v>1641</v>
      </c>
      <c r="P113" s="511" t="s">
        <v>88</v>
      </c>
      <c r="Q113" s="512" t="s">
        <v>88</v>
      </c>
      <c r="R113" s="512" t="s">
        <v>88</v>
      </c>
      <c r="S113" s="512">
        <v>9999</v>
      </c>
      <c r="T113" s="513">
        <v>0</v>
      </c>
      <c r="U113" s="501" t="s">
        <v>1641</v>
      </c>
      <c r="V113" s="511" t="s">
        <v>88</v>
      </c>
      <c r="W113" s="512" t="s">
        <v>88</v>
      </c>
      <c r="X113" s="512" t="s">
        <v>88</v>
      </c>
      <c r="Y113" s="512">
        <v>9999</v>
      </c>
      <c r="Z113" s="513">
        <v>0</v>
      </c>
      <c r="AA113" s="501" t="s">
        <v>1641</v>
      </c>
      <c r="AB113" s="511" t="s">
        <v>88</v>
      </c>
      <c r="AC113" s="512" t="s">
        <v>88</v>
      </c>
      <c r="AD113" s="512" t="s">
        <v>88</v>
      </c>
      <c r="AE113" s="512">
        <v>9999</v>
      </c>
      <c r="AF113" s="513">
        <v>0</v>
      </c>
      <c r="AG113" s="501"/>
      <c r="AH113" s="521">
        <v>0</v>
      </c>
      <c r="AI113" s="514" t="s">
        <v>1641</v>
      </c>
      <c r="AJ113" s="515" t="s">
        <v>1641</v>
      </c>
      <c r="AK113" s="514" t="s">
        <v>1641</v>
      </c>
      <c r="AL113" s="516" t="s">
        <v>1641</v>
      </c>
      <c r="AM113" s="517">
        <v>0</v>
      </c>
      <c r="AN113" s="446">
        <v>0</v>
      </c>
      <c r="AO113" s="446">
        <v>0</v>
      </c>
      <c r="AP113" s="446">
        <v>0</v>
      </c>
      <c r="AQ113" s="446">
        <v>0</v>
      </c>
      <c r="AR113" s="446">
        <v>0</v>
      </c>
    </row>
    <row r="114" spans="1:44" ht="14.25">
      <c r="A114" s="468">
        <v>0</v>
      </c>
      <c r="B114" s="468">
        <v>0</v>
      </c>
      <c r="C114" s="518">
        <v>0</v>
      </c>
      <c r="D114" s="468">
        <v>99999</v>
      </c>
      <c r="E114" s="468">
        <v>9999</v>
      </c>
      <c r="F114" s="469" t="s">
        <v>1766</v>
      </c>
      <c r="G114" s="509" t="b">
        <v>1</v>
      </c>
      <c r="H114" s="510">
        <v>104</v>
      </c>
      <c r="I114" s="501" t="s">
        <v>1641</v>
      </c>
      <c r="J114" s="511" t="s">
        <v>88</v>
      </c>
      <c r="K114" s="512" t="s">
        <v>88</v>
      </c>
      <c r="L114" s="512" t="s">
        <v>88</v>
      </c>
      <c r="M114" s="512">
        <v>9999</v>
      </c>
      <c r="N114" s="513">
        <v>0</v>
      </c>
      <c r="O114" s="501" t="s">
        <v>1641</v>
      </c>
      <c r="P114" s="511" t="s">
        <v>88</v>
      </c>
      <c r="Q114" s="512" t="s">
        <v>88</v>
      </c>
      <c r="R114" s="512" t="s">
        <v>88</v>
      </c>
      <c r="S114" s="512">
        <v>9999</v>
      </c>
      <c r="T114" s="513">
        <v>0</v>
      </c>
      <c r="U114" s="501" t="s">
        <v>1641</v>
      </c>
      <c r="V114" s="511" t="s">
        <v>88</v>
      </c>
      <c r="W114" s="512" t="s">
        <v>88</v>
      </c>
      <c r="X114" s="512" t="s">
        <v>88</v>
      </c>
      <c r="Y114" s="512">
        <v>9999</v>
      </c>
      <c r="Z114" s="513">
        <v>0</v>
      </c>
      <c r="AA114" s="501" t="s">
        <v>1641</v>
      </c>
      <c r="AB114" s="511" t="s">
        <v>88</v>
      </c>
      <c r="AC114" s="512" t="s">
        <v>88</v>
      </c>
      <c r="AD114" s="512" t="s">
        <v>88</v>
      </c>
      <c r="AE114" s="512">
        <v>9999</v>
      </c>
      <c r="AF114" s="513">
        <v>0</v>
      </c>
      <c r="AG114" s="501"/>
      <c r="AH114" s="521">
        <v>0</v>
      </c>
      <c r="AI114" s="514" t="s">
        <v>1641</v>
      </c>
      <c r="AJ114" s="515" t="s">
        <v>1641</v>
      </c>
      <c r="AK114" s="514" t="s">
        <v>1641</v>
      </c>
      <c r="AL114" s="516" t="s">
        <v>1641</v>
      </c>
      <c r="AM114" s="517">
        <v>0</v>
      </c>
      <c r="AN114" s="446">
        <v>0</v>
      </c>
      <c r="AO114" s="446">
        <v>0</v>
      </c>
      <c r="AP114" s="446">
        <v>0</v>
      </c>
      <c r="AQ114" s="446">
        <v>0</v>
      </c>
      <c r="AR114" s="446">
        <v>0</v>
      </c>
    </row>
    <row r="115" spans="1:44" ht="14.25">
      <c r="A115" s="468">
        <v>0</v>
      </c>
      <c r="B115" s="468">
        <v>0</v>
      </c>
      <c r="C115" s="518">
        <v>0</v>
      </c>
      <c r="D115" s="468">
        <v>99999</v>
      </c>
      <c r="E115" s="468">
        <v>9999</v>
      </c>
      <c r="F115" s="469" t="s">
        <v>1767</v>
      </c>
      <c r="G115" s="509" t="b">
        <v>1</v>
      </c>
      <c r="H115" s="510">
        <v>105</v>
      </c>
      <c r="I115" s="501" t="s">
        <v>1641</v>
      </c>
      <c r="J115" s="511" t="s">
        <v>88</v>
      </c>
      <c r="K115" s="512" t="s">
        <v>88</v>
      </c>
      <c r="L115" s="512" t="s">
        <v>88</v>
      </c>
      <c r="M115" s="512">
        <v>9999</v>
      </c>
      <c r="N115" s="513">
        <v>0</v>
      </c>
      <c r="O115" s="501" t="s">
        <v>1641</v>
      </c>
      <c r="P115" s="511" t="s">
        <v>88</v>
      </c>
      <c r="Q115" s="512" t="s">
        <v>88</v>
      </c>
      <c r="R115" s="512" t="s">
        <v>88</v>
      </c>
      <c r="S115" s="512">
        <v>9999</v>
      </c>
      <c r="T115" s="513">
        <v>0</v>
      </c>
      <c r="U115" s="501" t="s">
        <v>1641</v>
      </c>
      <c r="V115" s="511" t="s">
        <v>88</v>
      </c>
      <c r="W115" s="512" t="s">
        <v>88</v>
      </c>
      <c r="X115" s="512" t="s">
        <v>88</v>
      </c>
      <c r="Y115" s="512">
        <v>9999</v>
      </c>
      <c r="Z115" s="513">
        <v>0</v>
      </c>
      <c r="AA115" s="501" t="s">
        <v>1641</v>
      </c>
      <c r="AB115" s="511" t="s">
        <v>88</v>
      </c>
      <c r="AC115" s="512" t="s">
        <v>88</v>
      </c>
      <c r="AD115" s="512" t="s">
        <v>88</v>
      </c>
      <c r="AE115" s="512">
        <v>9999</v>
      </c>
      <c r="AF115" s="513">
        <v>0</v>
      </c>
      <c r="AG115" s="501"/>
      <c r="AH115" s="521">
        <v>0</v>
      </c>
      <c r="AI115" s="514" t="s">
        <v>1641</v>
      </c>
      <c r="AJ115" s="515" t="s">
        <v>1641</v>
      </c>
      <c r="AK115" s="514" t="s">
        <v>1641</v>
      </c>
      <c r="AL115" s="516" t="s">
        <v>1641</v>
      </c>
      <c r="AM115" s="517">
        <v>0</v>
      </c>
      <c r="AN115" s="446">
        <v>0</v>
      </c>
      <c r="AO115" s="446">
        <v>0</v>
      </c>
      <c r="AP115" s="446">
        <v>0</v>
      </c>
      <c r="AQ115" s="446">
        <v>0</v>
      </c>
      <c r="AR115" s="446">
        <v>0</v>
      </c>
    </row>
    <row r="116" spans="1:44" ht="14.25">
      <c r="A116" s="468">
        <v>0</v>
      </c>
      <c r="B116" s="468">
        <v>0</v>
      </c>
      <c r="C116" s="518">
        <v>0</v>
      </c>
      <c r="D116" s="468">
        <v>99999</v>
      </c>
      <c r="E116" s="468">
        <v>9999</v>
      </c>
      <c r="F116" s="469" t="s">
        <v>1768</v>
      </c>
      <c r="G116" s="509" t="b">
        <v>1</v>
      </c>
      <c r="H116" s="510">
        <v>106</v>
      </c>
      <c r="I116" s="501" t="s">
        <v>1641</v>
      </c>
      <c r="J116" s="511" t="s">
        <v>88</v>
      </c>
      <c r="K116" s="512" t="s">
        <v>88</v>
      </c>
      <c r="L116" s="512" t="s">
        <v>88</v>
      </c>
      <c r="M116" s="512">
        <v>9999</v>
      </c>
      <c r="N116" s="513">
        <v>0</v>
      </c>
      <c r="O116" s="501" t="s">
        <v>1641</v>
      </c>
      <c r="P116" s="511" t="s">
        <v>88</v>
      </c>
      <c r="Q116" s="512" t="s">
        <v>88</v>
      </c>
      <c r="R116" s="512" t="s">
        <v>88</v>
      </c>
      <c r="S116" s="512">
        <v>9999</v>
      </c>
      <c r="T116" s="513">
        <v>0</v>
      </c>
      <c r="U116" s="501" t="s">
        <v>1641</v>
      </c>
      <c r="V116" s="511" t="s">
        <v>88</v>
      </c>
      <c r="W116" s="512" t="s">
        <v>88</v>
      </c>
      <c r="X116" s="512" t="s">
        <v>88</v>
      </c>
      <c r="Y116" s="512">
        <v>9999</v>
      </c>
      <c r="Z116" s="513">
        <v>0</v>
      </c>
      <c r="AA116" s="501" t="s">
        <v>1641</v>
      </c>
      <c r="AB116" s="511" t="s">
        <v>88</v>
      </c>
      <c r="AC116" s="512" t="s">
        <v>88</v>
      </c>
      <c r="AD116" s="512" t="s">
        <v>88</v>
      </c>
      <c r="AE116" s="512">
        <v>9999</v>
      </c>
      <c r="AF116" s="513">
        <v>0</v>
      </c>
      <c r="AG116" s="501"/>
      <c r="AH116" s="521">
        <v>0</v>
      </c>
      <c r="AI116" s="514" t="s">
        <v>1641</v>
      </c>
      <c r="AJ116" s="515" t="s">
        <v>1641</v>
      </c>
      <c r="AK116" s="514" t="s">
        <v>1641</v>
      </c>
      <c r="AL116" s="516" t="s">
        <v>1641</v>
      </c>
      <c r="AM116" s="517">
        <v>0</v>
      </c>
      <c r="AN116" s="446">
        <v>0</v>
      </c>
      <c r="AO116" s="446">
        <v>0</v>
      </c>
      <c r="AP116" s="446">
        <v>0</v>
      </c>
      <c r="AQ116" s="446">
        <v>0</v>
      </c>
      <c r="AR116" s="446">
        <v>0</v>
      </c>
    </row>
    <row r="117" spans="1:44" ht="14.25">
      <c r="A117" s="468">
        <v>0</v>
      </c>
      <c r="B117" s="468">
        <v>0</v>
      </c>
      <c r="C117" s="518">
        <v>0</v>
      </c>
      <c r="D117" s="468">
        <v>99999</v>
      </c>
      <c r="E117" s="468">
        <v>9999</v>
      </c>
      <c r="F117" s="469" t="s">
        <v>1769</v>
      </c>
      <c r="G117" s="509" t="b">
        <v>1</v>
      </c>
      <c r="H117" s="510">
        <v>107</v>
      </c>
      <c r="I117" s="501" t="s">
        <v>1641</v>
      </c>
      <c r="J117" s="511" t="s">
        <v>88</v>
      </c>
      <c r="K117" s="512" t="s">
        <v>88</v>
      </c>
      <c r="L117" s="512" t="s">
        <v>88</v>
      </c>
      <c r="M117" s="512">
        <v>9999</v>
      </c>
      <c r="N117" s="513">
        <v>0</v>
      </c>
      <c r="O117" s="501" t="s">
        <v>1641</v>
      </c>
      <c r="P117" s="511" t="s">
        <v>88</v>
      </c>
      <c r="Q117" s="512" t="s">
        <v>88</v>
      </c>
      <c r="R117" s="512" t="s">
        <v>88</v>
      </c>
      <c r="S117" s="512">
        <v>9999</v>
      </c>
      <c r="T117" s="513">
        <v>0</v>
      </c>
      <c r="U117" s="501" t="s">
        <v>1641</v>
      </c>
      <c r="V117" s="511" t="s">
        <v>88</v>
      </c>
      <c r="W117" s="512" t="s">
        <v>88</v>
      </c>
      <c r="X117" s="512" t="s">
        <v>88</v>
      </c>
      <c r="Y117" s="512">
        <v>9999</v>
      </c>
      <c r="Z117" s="513">
        <v>0</v>
      </c>
      <c r="AA117" s="501" t="s">
        <v>1641</v>
      </c>
      <c r="AB117" s="511" t="s">
        <v>88</v>
      </c>
      <c r="AC117" s="512" t="s">
        <v>88</v>
      </c>
      <c r="AD117" s="512" t="s">
        <v>88</v>
      </c>
      <c r="AE117" s="512">
        <v>9999</v>
      </c>
      <c r="AF117" s="513">
        <v>0</v>
      </c>
      <c r="AG117" s="501"/>
      <c r="AH117" s="521">
        <v>0</v>
      </c>
      <c r="AI117" s="514" t="s">
        <v>1641</v>
      </c>
      <c r="AJ117" s="515" t="s">
        <v>1641</v>
      </c>
      <c r="AK117" s="514" t="s">
        <v>1641</v>
      </c>
      <c r="AL117" s="516" t="s">
        <v>1641</v>
      </c>
      <c r="AM117" s="517">
        <v>0</v>
      </c>
      <c r="AN117" s="446">
        <v>0</v>
      </c>
      <c r="AO117" s="446">
        <v>0</v>
      </c>
      <c r="AP117" s="446">
        <v>0</v>
      </c>
      <c r="AQ117" s="446">
        <v>0</v>
      </c>
      <c r="AR117" s="446">
        <v>0</v>
      </c>
    </row>
    <row r="118" spans="1:44" ht="14.25">
      <c r="A118" s="468">
        <v>0</v>
      </c>
      <c r="B118" s="468">
        <v>0</v>
      </c>
      <c r="C118" s="518">
        <v>0</v>
      </c>
      <c r="D118" s="468">
        <v>99999</v>
      </c>
      <c r="E118" s="468">
        <v>9999</v>
      </c>
      <c r="F118" s="469" t="s">
        <v>1770</v>
      </c>
      <c r="G118" s="509" t="b">
        <v>1</v>
      </c>
      <c r="H118" s="510">
        <v>108</v>
      </c>
      <c r="I118" s="501" t="s">
        <v>1641</v>
      </c>
      <c r="J118" s="511" t="s">
        <v>88</v>
      </c>
      <c r="K118" s="512" t="s">
        <v>88</v>
      </c>
      <c r="L118" s="512" t="s">
        <v>88</v>
      </c>
      <c r="M118" s="512">
        <v>9999</v>
      </c>
      <c r="N118" s="513">
        <v>0</v>
      </c>
      <c r="O118" s="501" t="s">
        <v>1641</v>
      </c>
      <c r="P118" s="511" t="s">
        <v>88</v>
      </c>
      <c r="Q118" s="512" t="s">
        <v>88</v>
      </c>
      <c r="R118" s="512" t="s">
        <v>88</v>
      </c>
      <c r="S118" s="512">
        <v>9999</v>
      </c>
      <c r="T118" s="513">
        <v>0</v>
      </c>
      <c r="U118" s="501" t="s">
        <v>1641</v>
      </c>
      <c r="V118" s="511" t="s">
        <v>88</v>
      </c>
      <c r="W118" s="512" t="s">
        <v>88</v>
      </c>
      <c r="X118" s="512" t="s">
        <v>88</v>
      </c>
      <c r="Y118" s="512">
        <v>9999</v>
      </c>
      <c r="Z118" s="513">
        <v>0</v>
      </c>
      <c r="AA118" s="501" t="s">
        <v>1641</v>
      </c>
      <c r="AB118" s="511" t="s">
        <v>88</v>
      </c>
      <c r="AC118" s="512" t="s">
        <v>88</v>
      </c>
      <c r="AD118" s="512" t="s">
        <v>88</v>
      </c>
      <c r="AE118" s="512">
        <v>9999</v>
      </c>
      <c r="AF118" s="513">
        <v>0</v>
      </c>
      <c r="AG118" s="501"/>
      <c r="AH118" s="521">
        <v>0</v>
      </c>
      <c r="AI118" s="514" t="s">
        <v>1641</v>
      </c>
      <c r="AJ118" s="515" t="s">
        <v>1641</v>
      </c>
      <c r="AK118" s="514" t="s">
        <v>1641</v>
      </c>
      <c r="AL118" s="516" t="s">
        <v>1641</v>
      </c>
      <c r="AM118" s="517">
        <v>0</v>
      </c>
      <c r="AN118" s="446">
        <v>0</v>
      </c>
      <c r="AO118" s="446">
        <v>0</v>
      </c>
      <c r="AP118" s="446">
        <v>0</v>
      </c>
      <c r="AQ118" s="446">
        <v>0</v>
      </c>
      <c r="AR118" s="446">
        <v>0</v>
      </c>
    </row>
    <row r="119" spans="1:44" ht="14.25">
      <c r="A119" s="468">
        <v>0</v>
      </c>
      <c r="B119" s="468">
        <v>0</v>
      </c>
      <c r="C119" s="518">
        <v>0</v>
      </c>
      <c r="D119" s="468">
        <v>99999</v>
      </c>
      <c r="E119" s="468">
        <v>9999</v>
      </c>
      <c r="F119" s="469" t="s">
        <v>1771</v>
      </c>
      <c r="G119" s="509" t="b">
        <v>1</v>
      </c>
      <c r="H119" s="510">
        <v>109</v>
      </c>
      <c r="I119" s="501" t="s">
        <v>1641</v>
      </c>
      <c r="J119" s="511" t="s">
        <v>88</v>
      </c>
      <c r="K119" s="512" t="s">
        <v>88</v>
      </c>
      <c r="L119" s="512" t="s">
        <v>88</v>
      </c>
      <c r="M119" s="512">
        <v>9999</v>
      </c>
      <c r="N119" s="513">
        <v>0</v>
      </c>
      <c r="O119" s="501" t="s">
        <v>1641</v>
      </c>
      <c r="P119" s="511" t="s">
        <v>88</v>
      </c>
      <c r="Q119" s="512" t="s">
        <v>88</v>
      </c>
      <c r="R119" s="512" t="s">
        <v>88</v>
      </c>
      <c r="S119" s="512">
        <v>9999</v>
      </c>
      <c r="T119" s="513">
        <v>0</v>
      </c>
      <c r="U119" s="501" t="s">
        <v>1641</v>
      </c>
      <c r="V119" s="511" t="s">
        <v>88</v>
      </c>
      <c r="W119" s="512" t="s">
        <v>88</v>
      </c>
      <c r="X119" s="512" t="s">
        <v>88</v>
      </c>
      <c r="Y119" s="512">
        <v>9999</v>
      </c>
      <c r="Z119" s="513">
        <v>0</v>
      </c>
      <c r="AA119" s="501" t="s">
        <v>1641</v>
      </c>
      <c r="AB119" s="511" t="s">
        <v>88</v>
      </c>
      <c r="AC119" s="512" t="s">
        <v>88</v>
      </c>
      <c r="AD119" s="512" t="s">
        <v>88</v>
      </c>
      <c r="AE119" s="512">
        <v>9999</v>
      </c>
      <c r="AF119" s="513">
        <v>0</v>
      </c>
      <c r="AG119" s="501"/>
      <c r="AH119" s="521">
        <v>0</v>
      </c>
      <c r="AI119" s="514" t="s">
        <v>1641</v>
      </c>
      <c r="AJ119" s="515" t="s">
        <v>1641</v>
      </c>
      <c r="AK119" s="514" t="s">
        <v>1641</v>
      </c>
      <c r="AL119" s="516" t="s">
        <v>1641</v>
      </c>
      <c r="AM119" s="517">
        <v>0</v>
      </c>
      <c r="AN119" s="446">
        <v>0</v>
      </c>
      <c r="AO119" s="446">
        <v>0</v>
      </c>
      <c r="AP119" s="446">
        <v>0</v>
      </c>
      <c r="AQ119" s="446">
        <v>0</v>
      </c>
      <c r="AR119" s="446">
        <v>0</v>
      </c>
    </row>
    <row r="120" spans="1:44" ht="14.25">
      <c r="A120" s="468">
        <v>0</v>
      </c>
      <c r="B120" s="468">
        <v>0</v>
      </c>
      <c r="C120" s="518">
        <v>0</v>
      </c>
      <c r="D120" s="468">
        <v>99999</v>
      </c>
      <c r="E120" s="468">
        <v>9999</v>
      </c>
      <c r="F120" s="469" t="s">
        <v>1772</v>
      </c>
      <c r="G120" s="509" t="b">
        <v>1</v>
      </c>
      <c r="H120" s="510">
        <v>110</v>
      </c>
      <c r="I120" s="501" t="s">
        <v>1641</v>
      </c>
      <c r="J120" s="511" t="s">
        <v>88</v>
      </c>
      <c r="K120" s="512" t="s">
        <v>88</v>
      </c>
      <c r="L120" s="512" t="s">
        <v>88</v>
      </c>
      <c r="M120" s="512">
        <v>9999</v>
      </c>
      <c r="N120" s="513">
        <v>0</v>
      </c>
      <c r="O120" s="501" t="s">
        <v>1641</v>
      </c>
      <c r="P120" s="511" t="s">
        <v>88</v>
      </c>
      <c r="Q120" s="512" t="s">
        <v>88</v>
      </c>
      <c r="R120" s="512" t="s">
        <v>88</v>
      </c>
      <c r="S120" s="512">
        <v>9999</v>
      </c>
      <c r="T120" s="513">
        <v>0</v>
      </c>
      <c r="U120" s="501" t="s">
        <v>1641</v>
      </c>
      <c r="V120" s="511" t="s">
        <v>88</v>
      </c>
      <c r="W120" s="512" t="s">
        <v>88</v>
      </c>
      <c r="X120" s="512" t="s">
        <v>88</v>
      </c>
      <c r="Y120" s="512">
        <v>9999</v>
      </c>
      <c r="Z120" s="513">
        <v>0</v>
      </c>
      <c r="AA120" s="501" t="s">
        <v>1641</v>
      </c>
      <c r="AB120" s="511" t="s">
        <v>88</v>
      </c>
      <c r="AC120" s="512" t="s">
        <v>88</v>
      </c>
      <c r="AD120" s="512" t="s">
        <v>88</v>
      </c>
      <c r="AE120" s="512">
        <v>9999</v>
      </c>
      <c r="AF120" s="513">
        <v>0</v>
      </c>
      <c r="AG120" s="501"/>
      <c r="AH120" s="521">
        <v>0</v>
      </c>
      <c r="AI120" s="514" t="s">
        <v>1641</v>
      </c>
      <c r="AJ120" s="515" t="s">
        <v>1641</v>
      </c>
      <c r="AK120" s="514" t="s">
        <v>1641</v>
      </c>
      <c r="AL120" s="516" t="s">
        <v>1641</v>
      </c>
      <c r="AM120" s="517">
        <v>0</v>
      </c>
      <c r="AN120" s="446">
        <v>0</v>
      </c>
      <c r="AO120" s="446">
        <v>0</v>
      </c>
      <c r="AP120" s="446">
        <v>0</v>
      </c>
      <c r="AQ120" s="446">
        <v>0</v>
      </c>
      <c r="AR120" s="446">
        <v>0</v>
      </c>
    </row>
    <row r="121" spans="1:44" ht="14.25">
      <c r="A121" s="468">
        <v>0</v>
      </c>
      <c r="B121" s="468">
        <v>0</v>
      </c>
      <c r="C121" s="518">
        <v>0</v>
      </c>
      <c r="D121" s="468">
        <v>99999</v>
      </c>
      <c r="E121" s="468">
        <v>9999</v>
      </c>
      <c r="F121" s="469" t="s">
        <v>1773</v>
      </c>
      <c r="G121" s="509" t="b">
        <v>1</v>
      </c>
      <c r="H121" s="510">
        <v>111</v>
      </c>
      <c r="I121" s="501" t="s">
        <v>1641</v>
      </c>
      <c r="J121" s="511" t="s">
        <v>88</v>
      </c>
      <c r="K121" s="512" t="s">
        <v>88</v>
      </c>
      <c r="L121" s="512" t="s">
        <v>88</v>
      </c>
      <c r="M121" s="512">
        <v>9999</v>
      </c>
      <c r="N121" s="513">
        <v>0</v>
      </c>
      <c r="O121" s="501" t="s">
        <v>1641</v>
      </c>
      <c r="P121" s="511" t="s">
        <v>88</v>
      </c>
      <c r="Q121" s="512" t="s">
        <v>88</v>
      </c>
      <c r="R121" s="512" t="s">
        <v>88</v>
      </c>
      <c r="S121" s="512">
        <v>9999</v>
      </c>
      <c r="T121" s="513">
        <v>0</v>
      </c>
      <c r="U121" s="501" t="s">
        <v>1641</v>
      </c>
      <c r="V121" s="511" t="s">
        <v>88</v>
      </c>
      <c r="W121" s="512" t="s">
        <v>88</v>
      </c>
      <c r="X121" s="512" t="s">
        <v>88</v>
      </c>
      <c r="Y121" s="512">
        <v>9999</v>
      </c>
      <c r="Z121" s="513">
        <v>0</v>
      </c>
      <c r="AA121" s="501" t="s">
        <v>1641</v>
      </c>
      <c r="AB121" s="511" t="s">
        <v>88</v>
      </c>
      <c r="AC121" s="512" t="s">
        <v>88</v>
      </c>
      <c r="AD121" s="512" t="s">
        <v>88</v>
      </c>
      <c r="AE121" s="512">
        <v>9999</v>
      </c>
      <c r="AF121" s="513">
        <v>0</v>
      </c>
      <c r="AG121" s="501"/>
      <c r="AH121" s="521">
        <v>0</v>
      </c>
      <c r="AI121" s="514" t="s">
        <v>1641</v>
      </c>
      <c r="AJ121" s="515" t="s">
        <v>1641</v>
      </c>
      <c r="AK121" s="514" t="s">
        <v>1641</v>
      </c>
      <c r="AL121" s="516" t="s">
        <v>1641</v>
      </c>
      <c r="AM121" s="517">
        <v>0</v>
      </c>
      <c r="AN121" s="446">
        <v>0</v>
      </c>
      <c r="AO121" s="446">
        <v>0</v>
      </c>
      <c r="AP121" s="446">
        <v>0</v>
      </c>
      <c r="AQ121" s="446">
        <v>0</v>
      </c>
      <c r="AR121" s="446">
        <v>0</v>
      </c>
    </row>
    <row r="122" spans="1:44" ht="14.25">
      <c r="A122" s="468">
        <v>0</v>
      </c>
      <c r="B122" s="468">
        <v>0</v>
      </c>
      <c r="C122" s="518">
        <v>0</v>
      </c>
      <c r="D122" s="468">
        <v>99999</v>
      </c>
      <c r="E122" s="468">
        <v>9999</v>
      </c>
      <c r="F122" s="469" t="s">
        <v>1774</v>
      </c>
      <c r="G122" s="509" t="b">
        <v>1</v>
      </c>
      <c r="H122" s="510">
        <v>112</v>
      </c>
      <c r="I122" s="501" t="s">
        <v>1641</v>
      </c>
      <c r="J122" s="511" t="s">
        <v>88</v>
      </c>
      <c r="K122" s="512" t="s">
        <v>88</v>
      </c>
      <c r="L122" s="512" t="s">
        <v>88</v>
      </c>
      <c r="M122" s="512">
        <v>9999</v>
      </c>
      <c r="N122" s="513">
        <v>0</v>
      </c>
      <c r="O122" s="501" t="s">
        <v>1641</v>
      </c>
      <c r="P122" s="511" t="s">
        <v>88</v>
      </c>
      <c r="Q122" s="512" t="s">
        <v>88</v>
      </c>
      <c r="R122" s="512" t="s">
        <v>88</v>
      </c>
      <c r="S122" s="512">
        <v>9999</v>
      </c>
      <c r="T122" s="513">
        <v>0</v>
      </c>
      <c r="U122" s="501" t="s">
        <v>1641</v>
      </c>
      <c r="V122" s="511" t="s">
        <v>88</v>
      </c>
      <c r="W122" s="512" t="s">
        <v>88</v>
      </c>
      <c r="X122" s="512" t="s">
        <v>88</v>
      </c>
      <c r="Y122" s="512">
        <v>9999</v>
      </c>
      <c r="Z122" s="513">
        <v>0</v>
      </c>
      <c r="AA122" s="501" t="s">
        <v>1641</v>
      </c>
      <c r="AB122" s="511" t="s">
        <v>88</v>
      </c>
      <c r="AC122" s="512" t="s">
        <v>88</v>
      </c>
      <c r="AD122" s="512" t="s">
        <v>88</v>
      </c>
      <c r="AE122" s="512">
        <v>9999</v>
      </c>
      <c r="AF122" s="513">
        <v>0</v>
      </c>
      <c r="AG122" s="501"/>
      <c r="AH122" s="521">
        <v>0</v>
      </c>
      <c r="AI122" s="514" t="s">
        <v>1641</v>
      </c>
      <c r="AJ122" s="515" t="s">
        <v>1641</v>
      </c>
      <c r="AK122" s="514" t="s">
        <v>1641</v>
      </c>
      <c r="AL122" s="516" t="s">
        <v>1641</v>
      </c>
      <c r="AM122" s="517">
        <v>0</v>
      </c>
      <c r="AN122" s="446">
        <v>0</v>
      </c>
      <c r="AO122" s="446">
        <v>0</v>
      </c>
      <c r="AP122" s="446">
        <v>0</v>
      </c>
      <c r="AQ122" s="446">
        <v>0</v>
      </c>
      <c r="AR122" s="446">
        <v>0</v>
      </c>
    </row>
    <row r="123" spans="1:44" ht="14.25">
      <c r="A123" s="468">
        <v>0</v>
      </c>
      <c r="B123" s="468">
        <v>0</v>
      </c>
      <c r="C123" s="518">
        <v>0</v>
      </c>
      <c r="D123" s="468">
        <v>99999</v>
      </c>
      <c r="E123" s="468">
        <v>9999</v>
      </c>
      <c r="F123" s="469" t="s">
        <v>1775</v>
      </c>
      <c r="G123" s="509" t="b">
        <v>1</v>
      </c>
      <c r="H123" s="510">
        <v>113</v>
      </c>
      <c r="I123" s="501" t="s">
        <v>1641</v>
      </c>
      <c r="J123" s="511" t="s">
        <v>88</v>
      </c>
      <c r="K123" s="512" t="s">
        <v>88</v>
      </c>
      <c r="L123" s="512" t="s">
        <v>88</v>
      </c>
      <c r="M123" s="512">
        <v>9999</v>
      </c>
      <c r="N123" s="513">
        <v>0</v>
      </c>
      <c r="O123" s="501" t="s">
        <v>1641</v>
      </c>
      <c r="P123" s="511" t="s">
        <v>88</v>
      </c>
      <c r="Q123" s="512" t="s">
        <v>88</v>
      </c>
      <c r="R123" s="512" t="s">
        <v>88</v>
      </c>
      <c r="S123" s="512">
        <v>9999</v>
      </c>
      <c r="T123" s="513">
        <v>0</v>
      </c>
      <c r="U123" s="501" t="s">
        <v>1641</v>
      </c>
      <c r="V123" s="511" t="s">
        <v>88</v>
      </c>
      <c r="W123" s="512" t="s">
        <v>88</v>
      </c>
      <c r="X123" s="512" t="s">
        <v>88</v>
      </c>
      <c r="Y123" s="512">
        <v>9999</v>
      </c>
      <c r="Z123" s="513">
        <v>0</v>
      </c>
      <c r="AA123" s="501" t="s">
        <v>1641</v>
      </c>
      <c r="AB123" s="511" t="s">
        <v>88</v>
      </c>
      <c r="AC123" s="512" t="s">
        <v>88</v>
      </c>
      <c r="AD123" s="512" t="s">
        <v>88</v>
      </c>
      <c r="AE123" s="512">
        <v>9999</v>
      </c>
      <c r="AF123" s="513">
        <v>0</v>
      </c>
      <c r="AG123" s="501"/>
      <c r="AH123" s="521">
        <v>0</v>
      </c>
      <c r="AI123" s="514" t="s">
        <v>1641</v>
      </c>
      <c r="AJ123" s="515" t="s">
        <v>1641</v>
      </c>
      <c r="AK123" s="514" t="s">
        <v>1641</v>
      </c>
      <c r="AL123" s="516" t="s">
        <v>1641</v>
      </c>
      <c r="AM123" s="517">
        <v>0</v>
      </c>
      <c r="AN123" s="446">
        <v>0</v>
      </c>
      <c r="AO123" s="446">
        <v>0</v>
      </c>
      <c r="AP123" s="446">
        <v>0</v>
      </c>
      <c r="AQ123" s="446">
        <v>0</v>
      </c>
      <c r="AR123" s="446">
        <v>0</v>
      </c>
    </row>
    <row r="124" spans="1:44" ht="14.25">
      <c r="A124" s="468">
        <v>0</v>
      </c>
      <c r="B124" s="468">
        <v>0</v>
      </c>
      <c r="C124" s="518">
        <v>0</v>
      </c>
      <c r="D124" s="468">
        <v>99999</v>
      </c>
      <c r="E124" s="468">
        <v>9999</v>
      </c>
      <c r="F124" s="469" t="s">
        <v>1776</v>
      </c>
      <c r="G124" s="509" t="b">
        <v>1</v>
      </c>
      <c r="H124" s="510">
        <v>114</v>
      </c>
      <c r="I124" s="501" t="s">
        <v>1641</v>
      </c>
      <c r="J124" s="511" t="s">
        <v>88</v>
      </c>
      <c r="K124" s="512" t="s">
        <v>88</v>
      </c>
      <c r="L124" s="512" t="s">
        <v>88</v>
      </c>
      <c r="M124" s="512">
        <v>9999</v>
      </c>
      <c r="N124" s="513">
        <v>0</v>
      </c>
      <c r="O124" s="501" t="s">
        <v>1641</v>
      </c>
      <c r="P124" s="511" t="s">
        <v>88</v>
      </c>
      <c r="Q124" s="512" t="s">
        <v>88</v>
      </c>
      <c r="R124" s="512" t="s">
        <v>88</v>
      </c>
      <c r="S124" s="512">
        <v>9999</v>
      </c>
      <c r="T124" s="513">
        <v>0</v>
      </c>
      <c r="U124" s="501" t="s">
        <v>1641</v>
      </c>
      <c r="V124" s="511" t="s">
        <v>88</v>
      </c>
      <c r="W124" s="512" t="s">
        <v>88</v>
      </c>
      <c r="X124" s="512" t="s">
        <v>88</v>
      </c>
      <c r="Y124" s="512">
        <v>9999</v>
      </c>
      <c r="Z124" s="513">
        <v>0</v>
      </c>
      <c r="AA124" s="501" t="s">
        <v>1641</v>
      </c>
      <c r="AB124" s="511" t="s">
        <v>88</v>
      </c>
      <c r="AC124" s="512" t="s">
        <v>88</v>
      </c>
      <c r="AD124" s="512" t="s">
        <v>88</v>
      </c>
      <c r="AE124" s="512">
        <v>9999</v>
      </c>
      <c r="AF124" s="513">
        <v>0</v>
      </c>
      <c r="AG124" s="501"/>
      <c r="AH124" s="521">
        <v>0</v>
      </c>
      <c r="AI124" s="514" t="s">
        <v>1641</v>
      </c>
      <c r="AJ124" s="515" t="s">
        <v>1641</v>
      </c>
      <c r="AK124" s="514" t="s">
        <v>1641</v>
      </c>
      <c r="AL124" s="516" t="s">
        <v>1641</v>
      </c>
      <c r="AM124" s="517">
        <v>0</v>
      </c>
      <c r="AN124" s="446">
        <v>0</v>
      </c>
      <c r="AO124" s="446">
        <v>0</v>
      </c>
      <c r="AP124" s="446">
        <v>0</v>
      </c>
      <c r="AQ124" s="446">
        <v>0</v>
      </c>
      <c r="AR124" s="446">
        <v>0</v>
      </c>
    </row>
    <row r="125" spans="1:44" ht="14.25">
      <c r="A125" s="468">
        <v>0</v>
      </c>
      <c r="B125" s="468">
        <v>0</v>
      </c>
      <c r="C125" s="518">
        <v>0</v>
      </c>
      <c r="D125" s="468">
        <v>99999</v>
      </c>
      <c r="E125" s="468">
        <v>9999</v>
      </c>
      <c r="F125" s="469" t="s">
        <v>1777</v>
      </c>
      <c r="G125" s="509" t="b">
        <v>1</v>
      </c>
      <c r="H125" s="510">
        <v>115</v>
      </c>
      <c r="I125" s="501" t="s">
        <v>1641</v>
      </c>
      <c r="J125" s="511" t="s">
        <v>88</v>
      </c>
      <c r="K125" s="512" t="s">
        <v>88</v>
      </c>
      <c r="L125" s="512" t="s">
        <v>88</v>
      </c>
      <c r="M125" s="512">
        <v>9999</v>
      </c>
      <c r="N125" s="513">
        <v>0</v>
      </c>
      <c r="O125" s="501" t="s">
        <v>1641</v>
      </c>
      <c r="P125" s="511" t="s">
        <v>88</v>
      </c>
      <c r="Q125" s="512" t="s">
        <v>88</v>
      </c>
      <c r="R125" s="512" t="s">
        <v>88</v>
      </c>
      <c r="S125" s="512">
        <v>9999</v>
      </c>
      <c r="T125" s="513">
        <v>0</v>
      </c>
      <c r="U125" s="501" t="s">
        <v>1641</v>
      </c>
      <c r="V125" s="511" t="s">
        <v>88</v>
      </c>
      <c r="W125" s="512" t="s">
        <v>88</v>
      </c>
      <c r="X125" s="512" t="s">
        <v>88</v>
      </c>
      <c r="Y125" s="512">
        <v>9999</v>
      </c>
      <c r="Z125" s="513">
        <v>0</v>
      </c>
      <c r="AA125" s="501" t="s">
        <v>1641</v>
      </c>
      <c r="AB125" s="511" t="s">
        <v>88</v>
      </c>
      <c r="AC125" s="512" t="s">
        <v>88</v>
      </c>
      <c r="AD125" s="512" t="s">
        <v>88</v>
      </c>
      <c r="AE125" s="512">
        <v>9999</v>
      </c>
      <c r="AF125" s="513">
        <v>0</v>
      </c>
      <c r="AG125" s="501"/>
      <c r="AH125" s="521">
        <v>0</v>
      </c>
      <c r="AI125" s="514" t="s">
        <v>1641</v>
      </c>
      <c r="AJ125" s="515" t="s">
        <v>1641</v>
      </c>
      <c r="AK125" s="514" t="s">
        <v>1641</v>
      </c>
      <c r="AL125" s="516" t="s">
        <v>1641</v>
      </c>
      <c r="AM125" s="517">
        <v>0</v>
      </c>
      <c r="AN125" s="446">
        <v>0</v>
      </c>
      <c r="AO125" s="446">
        <v>0</v>
      </c>
      <c r="AP125" s="446">
        <v>0</v>
      </c>
      <c r="AQ125" s="446">
        <v>0</v>
      </c>
      <c r="AR125" s="446">
        <v>0</v>
      </c>
    </row>
    <row r="126" spans="1:44" ht="14.25">
      <c r="A126" s="468">
        <v>0</v>
      </c>
      <c r="B126" s="468">
        <v>0</v>
      </c>
      <c r="C126" s="518">
        <v>0</v>
      </c>
      <c r="D126" s="468">
        <v>99999</v>
      </c>
      <c r="E126" s="468">
        <v>9999</v>
      </c>
      <c r="F126" s="469" t="s">
        <v>1778</v>
      </c>
      <c r="G126" s="509" t="b">
        <v>1</v>
      </c>
      <c r="H126" s="510">
        <v>116</v>
      </c>
      <c r="I126" s="501" t="s">
        <v>1641</v>
      </c>
      <c r="J126" s="511" t="s">
        <v>88</v>
      </c>
      <c r="K126" s="512" t="s">
        <v>88</v>
      </c>
      <c r="L126" s="512" t="s">
        <v>88</v>
      </c>
      <c r="M126" s="512">
        <v>9999</v>
      </c>
      <c r="N126" s="513">
        <v>0</v>
      </c>
      <c r="O126" s="501" t="s">
        <v>1641</v>
      </c>
      <c r="P126" s="511" t="s">
        <v>88</v>
      </c>
      <c r="Q126" s="512" t="s">
        <v>88</v>
      </c>
      <c r="R126" s="512" t="s">
        <v>88</v>
      </c>
      <c r="S126" s="512">
        <v>9999</v>
      </c>
      <c r="T126" s="513">
        <v>0</v>
      </c>
      <c r="U126" s="501" t="s">
        <v>1641</v>
      </c>
      <c r="V126" s="511" t="s">
        <v>88</v>
      </c>
      <c r="W126" s="512" t="s">
        <v>88</v>
      </c>
      <c r="X126" s="512" t="s">
        <v>88</v>
      </c>
      <c r="Y126" s="512">
        <v>9999</v>
      </c>
      <c r="Z126" s="513">
        <v>0</v>
      </c>
      <c r="AA126" s="501" t="s">
        <v>1641</v>
      </c>
      <c r="AB126" s="511" t="s">
        <v>88</v>
      </c>
      <c r="AC126" s="512" t="s">
        <v>88</v>
      </c>
      <c r="AD126" s="512" t="s">
        <v>88</v>
      </c>
      <c r="AE126" s="512">
        <v>9999</v>
      </c>
      <c r="AF126" s="513">
        <v>0</v>
      </c>
      <c r="AG126" s="501"/>
      <c r="AH126" s="521">
        <v>0</v>
      </c>
      <c r="AI126" s="514" t="s">
        <v>1641</v>
      </c>
      <c r="AJ126" s="515" t="s">
        <v>1641</v>
      </c>
      <c r="AK126" s="514" t="s">
        <v>1641</v>
      </c>
      <c r="AL126" s="516" t="s">
        <v>1641</v>
      </c>
      <c r="AM126" s="517">
        <v>0</v>
      </c>
      <c r="AN126" s="446">
        <v>0</v>
      </c>
      <c r="AO126" s="446">
        <v>0</v>
      </c>
      <c r="AP126" s="446">
        <v>0</v>
      </c>
      <c r="AQ126" s="446">
        <v>0</v>
      </c>
      <c r="AR126" s="446">
        <v>0</v>
      </c>
    </row>
    <row r="127" spans="1:44" ht="14.25">
      <c r="A127" s="468">
        <v>0</v>
      </c>
      <c r="B127" s="468">
        <v>0</v>
      </c>
      <c r="C127" s="518">
        <v>0</v>
      </c>
      <c r="D127" s="468">
        <v>99999</v>
      </c>
      <c r="E127" s="468">
        <v>9999</v>
      </c>
      <c r="F127" s="469" t="s">
        <v>1779</v>
      </c>
      <c r="G127" s="509" t="b">
        <v>1</v>
      </c>
      <c r="H127" s="510">
        <v>117</v>
      </c>
      <c r="I127" s="501" t="s">
        <v>1641</v>
      </c>
      <c r="J127" s="511" t="s">
        <v>88</v>
      </c>
      <c r="K127" s="512" t="s">
        <v>88</v>
      </c>
      <c r="L127" s="512" t="s">
        <v>88</v>
      </c>
      <c r="M127" s="512">
        <v>9999</v>
      </c>
      <c r="N127" s="513">
        <v>0</v>
      </c>
      <c r="O127" s="501" t="s">
        <v>1641</v>
      </c>
      <c r="P127" s="511" t="s">
        <v>88</v>
      </c>
      <c r="Q127" s="512" t="s">
        <v>88</v>
      </c>
      <c r="R127" s="512" t="s">
        <v>88</v>
      </c>
      <c r="S127" s="512">
        <v>9999</v>
      </c>
      <c r="T127" s="513">
        <v>0</v>
      </c>
      <c r="U127" s="501" t="s">
        <v>1641</v>
      </c>
      <c r="V127" s="511" t="s">
        <v>88</v>
      </c>
      <c r="W127" s="512" t="s">
        <v>88</v>
      </c>
      <c r="X127" s="512" t="s">
        <v>88</v>
      </c>
      <c r="Y127" s="512">
        <v>9999</v>
      </c>
      <c r="Z127" s="513">
        <v>0</v>
      </c>
      <c r="AA127" s="501" t="s">
        <v>1641</v>
      </c>
      <c r="AB127" s="511" t="s">
        <v>88</v>
      </c>
      <c r="AC127" s="512" t="s">
        <v>88</v>
      </c>
      <c r="AD127" s="512" t="s">
        <v>88</v>
      </c>
      <c r="AE127" s="512">
        <v>9999</v>
      </c>
      <c r="AF127" s="513">
        <v>0</v>
      </c>
      <c r="AG127" s="501"/>
      <c r="AH127" s="521">
        <v>0</v>
      </c>
      <c r="AI127" s="514" t="s">
        <v>1641</v>
      </c>
      <c r="AJ127" s="515" t="s">
        <v>1641</v>
      </c>
      <c r="AK127" s="514" t="s">
        <v>1641</v>
      </c>
      <c r="AL127" s="516" t="s">
        <v>1641</v>
      </c>
      <c r="AM127" s="517">
        <v>0</v>
      </c>
      <c r="AN127" s="446">
        <v>0</v>
      </c>
      <c r="AO127" s="446">
        <v>0</v>
      </c>
      <c r="AP127" s="446">
        <v>0</v>
      </c>
      <c r="AQ127" s="446">
        <v>0</v>
      </c>
      <c r="AR127" s="446">
        <v>0</v>
      </c>
    </row>
    <row r="128" spans="1:44" ht="14.25">
      <c r="A128" s="468">
        <v>0</v>
      </c>
      <c r="B128" s="468">
        <v>0</v>
      </c>
      <c r="C128" s="518">
        <v>0</v>
      </c>
      <c r="D128" s="468">
        <v>99999</v>
      </c>
      <c r="E128" s="468">
        <v>9999</v>
      </c>
      <c r="F128" s="469" t="s">
        <v>1780</v>
      </c>
      <c r="G128" s="509" t="b">
        <v>1</v>
      </c>
      <c r="H128" s="510">
        <v>118</v>
      </c>
      <c r="I128" s="501" t="s">
        <v>1641</v>
      </c>
      <c r="J128" s="511" t="s">
        <v>88</v>
      </c>
      <c r="K128" s="512" t="s">
        <v>88</v>
      </c>
      <c r="L128" s="512" t="s">
        <v>88</v>
      </c>
      <c r="M128" s="512">
        <v>9999</v>
      </c>
      <c r="N128" s="513">
        <v>0</v>
      </c>
      <c r="O128" s="501" t="s">
        <v>1641</v>
      </c>
      <c r="P128" s="511" t="s">
        <v>88</v>
      </c>
      <c r="Q128" s="512" t="s">
        <v>88</v>
      </c>
      <c r="R128" s="512" t="s">
        <v>88</v>
      </c>
      <c r="S128" s="512">
        <v>9999</v>
      </c>
      <c r="T128" s="513">
        <v>0</v>
      </c>
      <c r="U128" s="501" t="s">
        <v>1641</v>
      </c>
      <c r="V128" s="511" t="s">
        <v>88</v>
      </c>
      <c r="W128" s="512" t="s">
        <v>88</v>
      </c>
      <c r="X128" s="512" t="s">
        <v>88</v>
      </c>
      <c r="Y128" s="512">
        <v>9999</v>
      </c>
      <c r="Z128" s="513">
        <v>0</v>
      </c>
      <c r="AA128" s="501" t="s">
        <v>1641</v>
      </c>
      <c r="AB128" s="511" t="s">
        <v>88</v>
      </c>
      <c r="AC128" s="512" t="s">
        <v>88</v>
      </c>
      <c r="AD128" s="512" t="s">
        <v>88</v>
      </c>
      <c r="AE128" s="512">
        <v>9999</v>
      </c>
      <c r="AF128" s="513">
        <v>0</v>
      </c>
      <c r="AG128" s="501"/>
      <c r="AH128" s="521">
        <v>0</v>
      </c>
      <c r="AI128" s="514" t="s">
        <v>1641</v>
      </c>
      <c r="AJ128" s="515" t="s">
        <v>1641</v>
      </c>
      <c r="AK128" s="514" t="s">
        <v>1641</v>
      </c>
      <c r="AL128" s="516" t="s">
        <v>1641</v>
      </c>
      <c r="AM128" s="517">
        <v>0</v>
      </c>
      <c r="AN128" s="446">
        <v>0</v>
      </c>
      <c r="AO128" s="446">
        <v>0</v>
      </c>
      <c r="AP128" s="446">
        <v>0</v>
      </c>
      <c r="AQ128" s="446">
        <v>0</v>
      </c>
      <c r="AR128" s="446">
        <v>0</v>
      </c>
    </row>
    <row r="129" spans="1:44" ht="14.25">
      <c r="A129" s="468">
        <v>0</v>
      </c>
      <c r="B129" s="468">
        <v>0</v>
      </c>
      <c r="C129" s="518">
        <v>0</v>
      </c>
      <c r="D129" s="468">
        <v>99999</v>
      </c>
      <c r="E129" s="468">
        <v>9999</v>
      </c>
      <c r="F129" s="469" t="s">
        <v>1781</v>
      </c>
      <c r="G129" s="509" t="b">
        <v>1</v>
      </c>
      <c r="H129" s="510">
        <v>119</v>
      </c>
      <c r="I129" s="501" t="s">
        <v>1641</v>
      </c>
      <c r="J129" s="511" t="s">
        <v>88</v>
      </c>
      <c r="K129" s="512" t="s">
        <v>88</v>
      </c>
      <c r="L129" s="512" t="s">
        <v>88</v>
      </c>
      <c r="M129" s="512">
        <v>9999</v>
      </c>
      <c r="N129" s="513">
        <v>0</v>
      </c>
      <c r="O129" s="501" t="s">
        <v>1641</v>
      </c>
      <c r="P129" s="511" t="s">
        <v>88</v>
      </c>
      <c r="Q129" s="512" t="s">
        <v>88</v>
      </c>
      <c r="R129" s="512" t="s">
        <v>88</v>
      </c>
      <c r="S129" s="512">
        <v>9999</v>
      </c>
      <c r="T129" s="513">
        <v>0</v>
      </c>
      <c r="U129" s="501" t="s">
        <v>1641</v>
      </c>
      <c r="V129" s="511" t="s">
        <v>88</v>
      </c>
      <c r="W129" s="512" t="s">
        <v>88</v>
      </c>
      <c r="X129" s="512" t="s">
        <v>88</v>
      </c>
      <c r="Y129" s="512">
        <v>9999</v>
      </c>
      <c r="Z129" s="513">
        <v>0</v>
      </c>
      <c r="AA129" s="501" t="s">
        <v>1641</v>
      </c>
      <c r="AB129" s="511" t="s">
        <v>88</v>
      </c>
      <c r="AC129" s="512" t="s">
        <v>88</v>
      </c>
      <c r="AD129" s="512" t="s">
        <v>88</v>
      </c>
      <c r="AE129" s="512">
        <v>9999</v>
      </c>
      <c r="AF129" s="513">
        <v>0</v>
      </c>
      <c r="AG129" s="501"/>
      <c r="AH129" s="521">
        <v>0</v>
      </c>
      <c r="AI129" s="514" t="s">
        <v>1641</v>
      </c>
      <c r="AJ129" s="515" t="s">
        <v>1641</v>
      </c>
      <c r="AK129" s="514" t="s">
        <v>1641</v>
      </c>
      <c r="AL129" s="516" t="s">
        <v>1641</v>
      </c>
      <c r="AM129" s="517">
        <v>0</v>
      </c>
      <c r="AN129" s="446">
        <v>0</v>
      </c>
      <c r="AO129" s="446">
        <v>0</v>
      </c>
      <c r="AP129" s="446">
        <v>0</v>
      </c>
      <c r="AQ129" s="446">
        <v>0</v>
      </c>
      <c r="AR129" s="446">
        <v>0</v>
      </c>
    </row>
    <row r="130" spans="1:44" ht="14.25">
      <c r="A130" s="468">
        <v>0</v>
      </c>
      <c r="B130" s="468">
        <v>0</v>
      </c>
      <c r="C130" s="518">
        <v>0</v>
      </c>
      <c r="D130" s="468">
        <v>99999</v>
      </c>
      <c r="E130" s="468">
        <v>9999</v>
      </c>
      <c r="F130" s="469" t="s">
        <v>1782</v>
      </c>
      <c r="G130" s="509" t="b">
        <v>1</v>
      </c>
      <c r="H130" s="510">
        <v>120</v>
      </c>
      <c r="I130" s="501" t="s">
        <v>1641</v>
      </c>
      <c r="J130" s="511" t="s">
        <v>88</v>
      </c>
      <c r="K130" s="512" t="s">
        <v>88</v>
      </c>
      <c r="L130" s="512" t="s">
        <v>88</v>
      </c>
      <c r="M130" s="512">
        <v>9999</v>
      </c>
      <c r="N130" s="513">
        <v>0</v>
      </c>
      <c r="O130" s="501" t="s">
        <v>1641</v>
      </c>
      <c r="P130" s="511" t="s">
        <v>88</v>
      </c>
      <c r="Q130" s="512" t="s">
        <v>88</v>
      </c>
      <c r="R130" s="512" t="s">
        <v>88</v>
      </c>
      <c r="S130" s="512">
        <v>9999</v>
      </c>
      <c r="T130" s="513">
        <v>0</v>
      </c>
      <c r="U130" s="501" t="s">
        <v>1641</v>
      </c>
      <c r="V130" s="511" t="s">
        <v>88</v>
      </c>
      <c r="W130" s="512" t="s">
        <v>88</v>
      </c>
      <c r="X130" s="512" t="s">
        <v>88</v>
      </c>
      <c r="Y130" s="512">
        <v>9999</v>
      </c>
      <c r="Z130" s="513">
        <v>0</v>
      </c>
      <c r="AA130" s="501" t="s">
        <v>1641</v>
      </c>
      <c r="AB130" s="511" t="s">
        <v>88</v>
      </c>
      <c r="AC130" s="512" t="s">
        <v>88</v>
      </c>
      <c r="AD130" s="512" t="s">
        <v>88</v>
      </c>
      <c r="AE130" s="512">
        <v>9999</v>
      </c>
      <c r="AF130" s="513">
        <v>0</v>
      </c>
      <c r="AG130" s="501"/>
      <c r="AH130" s="521">
        <v>0</v>
      </c>
      <c r="AI130" s="514" t="s">
        <v>1641</v>
      </c>
      <c r="AJ130" s="515" t="s">
        <v>1641</v>
      </c>
      <c r="AK130" s="514" t="s">
        <v>1641</v>
      </c>
      <c r="AL130" s="516" t="s">
        <v>1641</v>
      </c>
      <c r="AM130" s="517">
        <v>0</v>
      </c>
      <c r="AN130" s="446">
        <v>0</v>
      </c>
      <c r="AO130" s="446">
        <v>0</v>
      </c>
      <c r="AP130" s="446">
        <v>0</v>
      </c>
      <c r="AQ130" s="446">
        <v>0</v>
      </c>
      <c r="AR130" s="446">
        <v>0</v>
      </c>
    </row>
    <row r="131" spans="1:44" ht="14.25">
      <c r="A131" s="468">
        <v>0</v>
      </c>
      <c r="B131" s="468">
        <v>0</v>
      </c>
      <c r="C131" s="518">
        <v>0</v>
      </c>
      <c r="D131" s="468">
        <v>99999</v>
      </c>
      <c r="E131" s="468">
        <v>9999</v>
      </c>
      <c r="F131" s="469" t="s">
        <v>1783</v>
      </c>
      <c r="G131" s="509" t="b">
        <v>1</v>
      </c>
      <c r="H131" s="510">
        <v>121</v>
      </c>
      <c r="I131" s="501" t="s">
        <v>1641</v>
      </c>
      <c r="J131" s="511" t="s">
        <v>88</v>
      </c>
      <c r="K131" s="512" t="s">
        <v>88</v>
      </c>
      <c r="L131" s="512" t="s">
        <v>88</v>
      </c>
      <c r="M131" s="512">
        <v>9999</v>
      </c>
      <c r="N131" s="513">
        <v>0</v>
      </c>
      <c r="O131" s="501" t="s">
        <v>1641</v>
      </c>
      <c r="P131" s="511" t="s">
        <v>88</v>
      </c>
      <c r="Q131" s="512" t="s">
        <v>88</v>
      </c>
      <c r="R131" s="512" t="s">
        <v>88</v>
      </c>
      <c r="S131" s="512">
        <v>9999</v>
      </c>
      <c r="T131" s="513">
        <v>0</v>
      </c>
      <c r="U131" s="501" t="s">
        <v>1641</v>
      </c>
      <c r="V131" s="511" t="s">
        <v>88</v>
      </c>
      <c r="W131" s="512" t="s">
        <v>88</v>
      </c>
      <c r="X131" s="512" t="s">
        <v>88</v>
      </c>
      <c r="Y131" s="512">
        <v>9999</v>
      </c>
      <c r="Z131" s="513">
        <v>0</v>
      </c>
      <c r="AA131" s="501" t="s">
        <v>1641</v>
      </c>
      <c r="AB131" s="511" t="s">
        <v>88</v>
      </c>
      <c r="AC131" s="512" t="s">
        <v>88</v>
      </c>
      <c r="AD131" s="512" t="s">
        <v>88</v>
      </c>
      <c r="AE131" s="512">
        <v>9999</v>
      </c>
      <c r="AF131" s="513">
        <v>0</v>
      </c>
      <c r="AG131" s="501"/>
      <c r="AH131" s="521">
        <v>0</v>
      </c>
      <c r="AI131" s="514" t="s">
        <v>1641</v>
      </c>
      <c r="AJ131" s="515" t="s">
        <v>1641</v>
      </c>
      <c r="AK131" s="514" t="s">
        <v>1641</v>
      </c>
      <c r="AL131" s="516" t="s">
        <v>1641</v>
      </c>
      <c r="AM131" s="517">
        <v>0</v>
      </c>
      <c r="AN131" s="446">
        <v>0</v>
      </c>
      <c r="AO131" s="446">
        <v>0</v>
      </c>
      <c r="AP131" s="446">
        <v>0</v>
      </c>
      <c r="AQ131" s="446">
        <v>0</v>
      </c>
      <c r="AR131" s="446">
        <v>0</v>
      </c>
    </row>
    <row r="132" spans="1:44" ht="14.25">
      <c r="A132" s="468">
        <v>0</v>
      </c>
      <c r="B132" s="468">
        <v>0</v>
      </c>
      <c r="C132" s="518">
        <v>0</v>
      </c>
      <c r="D132" s="468">
        <v>99999</v>
      </c>
      <c r="E132" s="438">
        <v>9999</v>
      </c>
      <c r="F132" s="469" t="s">
        <v>1784</v>
      </c>
      <c r="G132" s="509" t="b">
        <v>1</v>
      </c>
      <c r="H132" s="510">
        <v>122</v>
      </c>
      <c r="I132" s="501" t="s">
        <v>1641</v>
      </c>
      <c r="J132" s="511" t="s">
        <v>88</v>
      </c>
      <c r="K132" s="512" t="s">
        <v>88</v>
      </c>
      <c r="L132" s="512" t="s">
        <v>88</v>
      </c>
      <c r="M132" s="512">
        <v>9999</v>
      </c>
      <c r="N132" s="513">
        <v>0</v>
      </c>
      <c r="O132" s="501" t="s">
        <v>1641</v>
      </c>
      <c r="P132" s="511" t="s">
        <v>88</v>
      </c>
      <c r="Q132" s="512" t="s">
        <v>88</v>
      </c>
      <c r="R132" s="512" t="s">
        <v>88</v>
      </c>
      <c r="S132" s="512">
        <v>9999</v>
      </c>
      <c r="T132" s="513">
        <v>0</v>
      </c>
      <c r="U132" s="501" t="s">
        <v>1641</v>
      </c>
      <c r="V132" s="511" t="s">
        <v>88</v>
      </c>
      <c r="W132" s="512" t="s">
        <v>88</v>
      </c>
      <c r="X132" s="512" t="s">
        <v>88</v>
      </c>
      <c r="Y132" s="512">
        <v>9999</v>
      </c>
      <c r="Z132" s="513">
        <v>0</v>
      </c>
      <c r="AA132" s="501" t="s">
        <v>1641</v>
      </c>
      <c r="AB132" s="511" t="s">
        <v>88</v>
      </c>
      <c r="AC132" s="512" t="s">
        <v>88</v>
      </c>
      <c r="AD132" s="512" t="s">
        <v>88</v>
      </c>
      <c r="AE132" s="512">
        <v>9999</v>
      </c>
      <c r="AF132" s="513">
        <v>0</v>
      </c>
      <c r="AG132" s="501"/>
      <c r="AH132" s="521">
        <v>0</v>
      </c>
      <c r="AI132" s="514" t="s">
        <v>1641</v>
      </c>
      <c r="AJ132" s="515" t="s">
        <v>1641</v>
      </c>
      <c r="AK132" s="514" t="s">
        <v>1641</v>
      </c>
      <c r="AL132" s="516" t="s">
        <v>1641</v>
      </c>
      <c r="AM132" s="517">
        <v>0</v>
      </c>
      <c r="AN132" s="446">
        <v>0</v>
      </c>
      <c r="AO132" s="446">
        <v>0</v>
      </c>
      <c r="AP132" s="446">
        <v>0</v>
      </c>
      <c r="AQ132" s="446">
        <v>0</v>
      </c>
      <c r="AR132" s="446">
        <v>0</v>
      </c>
    </row>
    <row r="133" spans="1:44" ht="14.25">
      <c r="A133" s="468">
        <v>0</v>
      </c>
      <c r="B133" s="468">
        <v>0</v>
      </c>
      <c r="C133" s="518">
        <v>0</v>
      </c>
      <c r="D133" s="468">
        <v>99999</v>
      </c>
      <c r="E133" s="468">
        <v>9999</v>
      </c>
      <c r="F133" s="469" t="s">
        <v>1785</v>
      </c>
      <c r="G133" s="509" t="b">
        <v>1</v>
      </c>
      <c r="H133" s="510">
        <v>123</v>
      </c>
      <c r="I133" s="501" t="s">
        <v>1641</v>
      </c>
      <c r="J133" s="511" t="s">
        <v>88</v>
      </c>
      <c r="K133" s="512" t="s">
        <v>88</v>
      </c>
      <c r="L133" s="512" t="s">
        <v>88</v>
      </c>
      <c r="M133" s="512">
        <v>9999</v>
      </c>
      <c r="N133" s="513">
        <v>0</v>
      </c>
      <c r="O133" s="501" t="s">
        <v>1641</v>
      </c>
      <c r="P133" s="511" t="s">
        <v>88</v>
      </c>
      <c r="Q133" s="512" t="s">
        <v>88</v>
      </c>
      <c r="R133" s="512" t="s">
        <v>88</v>
      </c>
      <c r="S133" s="512">
        <v>9999</v>
      </c>
      <c r="T133" s="513">
        <v>0</v>
      </c>
      <c r="U133" s="501" t="s">
        <v>1641</v>
      </c>
      <c r="V133" s="511" t="s">
        <v>88</v>
      </c>
      <c r="W133" s="512" t="s">
        <v>88</v>
      </c>
      <c r="X133" s="512" t="s">
        <v>88</v>
      </c>
      <c r="Y133" s="512">
        <v>9999</v>
      </c>
      <c r="Z133" s="513">
        <v>0</v>
      </c>
      <c r="AA133" s="501" t="s">
        <v>1641</v>
      </c>
      <c r="AB133" s="511" t="s">
        <v>88</v>
      </c>
      <c r="AC133" s="512" t="s">
        <v>88</v>
      </c>
      <c r="AD133" s="512" t="s">
        <v>88</v>
      </c>
      <c r="AE133" s="512">
        <v>9999</v>
      </c>
      <c r="AF133" s="513">
        <v>0</v>
      </c>
      <c r="AG133" s="501"/>
      <c r="AH133" s="521">
        <v>0</v>
      </c>
      <c r="AI133" s="514" t="s">
        <v>1641</v>
      </c>
      <c r="AJ133" s="515" t="s">
        <v>1641</v>
      </c>
      <c r="AK133" s="514" t="s">
        <v>1641</v>
      </c>
      <c r="AL133" s="516" t="s">
        <v>1641</v>
      </c>
      <c r="AM133" s="517">
        <v>0</v>
      </c>
      <c r="AN133" s="446">
        <v>0</v>
      </c>
      <c r="AO133" s="446">
        <v>0</v>
      </c>
      <c r="AP133" s="446">
        <v>0</v>
      </c>
      <c r="AQ133" s="446">
        <v>0</v>
      </c>
      <c r="AR133" s="446">
        <v>0</v>
      </c>
    </row>
    <row r="134" spans="1:44" ht="14.25">
      <c r="A134" s="468">
        <v>0</v>
      </c>
      <c r="B134" s="468">
        <v>0</v>
      </c>
      <c r="C134" s="518">
        <v>0</v>
      </c>
      <c r="D134" s="468">
        <v>99999</v>
      </c>
      <c r="E134" s="468">
        <v>9999</v>
      </c>
      <c r="F134" s="469" t="s">
        <v>1786</v>
      </c>
      <c r="G134" s="509" t="b">
        <v>1</v>
      </c>
      <c r="H134" s="510">
        <v>124</v>
      </c>
      <c r="I134" s="501" t="s">
        <v>1641</v>
      </c>
      <c r="J134" s="511" t="s">
        <v>88</v>
      </c>
      <c r="K134" s="512" t="s">
        <v>88</v>
      </c>
      <c r="L134" s="512" t="s">
        <v>88</v>
      </c>
      <c r="M134" s="512">
        <v>9999</v>
      </c>
      <c r="N134" s="513">
        <v>0</v>
      </c>
      <c r="O134" s="501" t="s">
        <v>1641</v>
      </c>
      <c r="P134" s="511" t="s">
        <v>88</v>
      </c>
      <c r="Q134" s="512" t="s">
        <v>88</v>
      </c>
      <c r="R134" s="512" t="s">
        <v>88</v>
      </c>
      <c r="S134" s="512">
        <v>9999</v>
      </c>
      <c r="T134" s="513">
        <v>0</v>
      </c>
      <c r="U134" s="501" t="s">
        <v>1641</v>
      </c>
      <c r="V134" s="511" t="s">
        <v>88</v>
      </c>
      <c r="W134" s="512" t="s">
        <v>88</v>
      </c>
      <c r="X134" s="512" t="s">
        <v>88</v>
      </c>
      <c r="Y134" s="512">
        <v>9999</v>
      </c>
      <c r="Z134" s="513">
        <v>0</v>
      </c>
      <c r="AA134" s="501" t="s">
        <v>1641</v>
      </c>
      <c r="AB134" s="511" t="s">
        <v>88</v>
      </c>
      <c r="AC134" s="512" t="s">
        <v>88</v>
      </c>
      <c r="AD134" s="512" t="s">
        <v>88</v>
      </c>
      <c r="AE134" s="512">
        <v>9999</v>
      </c>
      <c r="AF134" s="513">
        <v>0</v>
      </c>
      <c r="AG134" s="501"/>
      <c r="AH134" s="521">
        <v>0</v>
      </c>
      <c r="AI134" s="514" t="s">
        <v>1641</v>
      </c>
      <c r="AJ134" s="515" t="s">
        <v>1641</v>
      </c>
      <c r="AK134" s="514" t="s">
        <v>1641</v>
      </c>
      <c r="AL134" s="516" t="s">
        <v>1641</v>
      </c>
      <c r="AM134" s="517">
        <v>0</v>
      </c>
      <c r="AN134" s="446">
        <v>0</v>
      </c>
      <c r="AO134" s="446">
        <v>0</v>
      </c>
      <c r="AP134" s="446">
        <v>0</v>
      </c>
      <c r="AQ134" s="446">
        <v>0</v>
      </c>
      <c r="AR134" s="446">
        <v>0</v>
      </c>
    </row>
    <row r="135" spans="1:44" ht="14.25">
      <c r="A135" s="468">
        <v>0</v>
      </c>
      <c r="B135" s="468">
        <v>0</v>
      </c>
      <c r="C135" s="518">
        <v>0</v>
      </c>
      <c r="D135" s="468">
        <v>99999</v>
      </c>
      <c r="E135" s="468">
        <v>9999</v>
      </c>
      <c r="F135" s="469" t="s">
        <v>1787</v>
      </c>
      <c r="G135" s="509" t="b">
        <v>1</v>
      </c>
      <c r="H135" s="510">
        <v>125</v>
      </c>
      <c r="I135" s="501" t="s">
        <v>1641</v>
      </c>
      <c r="J135" s="511" t="s">
        <v>88</v>
      </c>
      <c r="K135" s="512" t="s">
        <v>88</v>
      </c>
      <c r="L135" s="512" t="s">
        <v>88</v>
      </c>
      <c r="M135" s="512">
        <v>9999</v>
      </c>
      <c r="N135" s="513">
        <v>0</v>
      </c>
      <c r="O135" s="501" t="s">
        <v>1641</v>
      </c>
      <c r="P135" s="511" t="s">
        <v>88</v>
      </c>
      <c r="Q135" s="512" t="s">
        <v>88</v>
      </c>
      <c r="R135" s="512" t="s">
        <v>88</v>
      </c>
      <c r="S135" s="512">
        <v>9999</v>
      </c>
      <c r="T135" s="513">
        <v>0</v>
      </c>
      <c r="U135" s="501" t="s">
        <v>1641</v>
      </c>
      <c r="V135" s="511" t="s">
        <v>88</v>
      </c>
      <c r="W135" s="512" t="s">
        <v>88</v>
      </c>
      <c r="X135" s="512" t="s">
        <v>88</v>
      </c>
      <c r="Y135" s="512">
        <v>9999</v>
      </c>
      <c r="Z135" s="513">
        <v>0</v>
      </c>
      <c r="AA135" s="501" t="s">
        <v>1641</v>
      </c>
      <c r="AB135" s="511" t="s">
        <v>88</v>
      </c>
      <c r="AC135" s="512" t="s">
        <v>88</v>
      </c>
      <c r="AD135" s="512" t="s">
        <v>88</v>
      </c>
      <c r="AE135" s="512">
        <v>9999</v>
      </c>
      <c r="AF135" s="513">
        <v>0</v>
      </c>
      <c r="AG135" s="501"/>
      <c r="AH135" s="521">
        <v>0</v>
      </c>
      <c r="AI135" s="514" t="s">
        <v>1641</v>
      </c>
      <c r="AJ135" s="515" t="s">
        <v>1641</v>
      </c>
      <c r="AK135" s="514" t="s">
        <v>1641</v>
      </c>
      <c r="AL135" s="516" t="s">
        <v>1641</v>
      </c>
      <c r="AM135" s="517">
        <v>0</v>
      </c>
      <c r="AN135" s="446">
        <v>0</v>
      </c>
      <c r="AO135" s="446">
        <v>0</v>
      </c>
      <c r="AP135" s="446">
        <v>0</v>
      </c>
      <c r="AQ135" s="446">
        <v>0</v>
      </c>
      <c r="AR135" s="446">
        <v>0</v>
      </c>
    </row>
    <row r="136" spans="1:44" ht="14.25">
      <c r="A136" s="468">
        <v>0</v>
      </c>
      <c r="B136" s="468">
        <v>0</v>
      </c>
      <c r="C136" s="518">
        <v>0</v>
      </c>
      <c r="D136" s="468">
        <v>99999</v>
      </c>
      <c r="E136" s="468">
        <v>9999</v>
      </c>
      <c r="F136" s="469" t="s">
        <v>1788</v>
      </c>
      <c r="G136" s="509" t="b">
        <v>1</v>
      </c>
      <c r="H136" s="510">
        <v>126</v>
      </c>
      <c r="I136" s="501" t="s">
        <v>1641</v>
      </c>
      <c r="J136" s="511" t="s">
        <v>88</v>
      </c>
      <c r="K136" s="512" t="s">
        <v>88</v>
      </c>
      <c r="L136" s="512" t="s">
        <v>88</v>
      </c>
      <c r="M136" s="512">
        <v>9999</v>
      </c>
      <c r="N136" s="513">
        <v>0</v>
      </c>
      <c r="O136" s="501" t="s">
        <v>1641</v>
      </c>
      <c r="P136" s="511" t="s">
        <v>88</v>
      </c>
      <c r="Q136" s="512" t="s">
        <v>88</v>
      </c>
      <c r="R136" s="512" t="s">
        <v>88</v>
      </c>
      <c r="S136" s="512">
        <v>9999</v>
      </c>
      <c r="T136" s="513">
        <v>0</v>
      </c>
      <c r="U136" s="501" t="s">
        <v>1641</v>
      </c>
      <c r="V136" s="511" t="s">
        <v>88</v>
      </c>
      <c r="W136" s="512" t="s">
        <v>88</v>
      </c>
      <c r="X136" s="512" t="s">
        <v>88</v>
      </c>
      <c r="Y136" s="512">
        <v>9999</v>
      </c>
      <c r="Z136" s="513">
        <v>0</v>
      </c>
      <c r="AA136" s="501" t="s">
        <v>1641</v>
      </c>
      <c r="AB136" s="511" t="s">
        <v>88</v>
      </c>
      <c r="AC136" s="512" t="s">
        <v>88</v>
      </c>
      <c r="AD136" s="512" t="s">
        <v>88</v>
      </c>
      <c r="AE136" s="512">
        <v>9999</v>
      </c>
      <c r="AF136" s="513">
        <v>0</v>
      </c>
      <c r="AG136" s="501"/>
      <c r="AH136" s="521">
        <v>0</v>
      </c>
      <c r="AI136" s="514" t="s">
        <v>1641</v>
      </c>
      <c r="AJ136" s="515" t="s">
        <v>1641</v>
      </c>
      <c r="AK136" s="514" t="s">
        <v>1641</v>
      </c>
      <c r="AL136" s="516" t="s">
        <v>1641</v>
      </c>
      <c r="AM136" s="517">
        <v>0</v>
      </c>
      <c r="AN136" s="446">
        <v>0</v>
      </c>
      <c r="AO136" s="446">
        <v>0</v>
      </c>
      <c r="AP136" s="446">
        <v>0</v>
      </c>
      <c r="AQ136" s="446">
        <v>0</v>
      </c>
      <c r="AR136" s="446">
        <v>0</v>
      </c>
    </row>
    <row r="137" spans="1:44" ht="14.25">
      <c r="A137" s="468">
        <v>0</v>
      </c>
      <c r="B137" s="468">
        <v>0</v>
      </c>
      <c r="C137" s="518">
        <v>0</v>
      </c>
      <c r="D137" s="468">
        <v>99999</v>
      </c>
      <c r="E137" s="468">
        <v>9999</v>
      </c>
      <c r="F137" s="469" t="s">
        <v>1789</v>
      </c>
      <c r="G137" s="509" t="b">
        <v>1</v>
      </c>
      <c r="H137" s="510">
        <v>127</v>
      </c>
      <c r="I137" s="501" t="s">
        <v>1641</v>
      </c>
      <c r="J137" s="511" t="s">
        <v>88</v>
      </c>
      <c r="K137" s="512" t="s">
        <v>88</v>
      </c>
      <c r="L137" s="512" t="s">
        <v>88</v>
      </c>
      <c r="M137" s="512">
        <v>9999</v>
      </c>
      <c r="N137" s="513">
        <v>0</v>
      </c>
      <c r="O137" s="501" t="s">
        <v>1641</v>
      </c>
      <c r="P137" s="511" t="s">
        <v>88</v>
      </c>
      <c r="Q137" s="512" t="s">
        <v>88</v>
      </c>
      <c r="R137" s="512" t="s">
        <v>88</v>
      </c>
      <c r="S137" s="512">
        <v>9999</v>
      </c>
      <c r="T137" s="513">
        <v>0</v>
      </c>
      <c r="U137" s="501" t="s">
        <v>1641</v>
      </c>
      <c r="V137" s="511" t="s">
        <v>88</v>
      </c>
      <c r="W137" s="512" t="s">
        <v>88</v>
      </c>
      <c r="X137" s="512" t="s">
        <v>88</v>
      </c>
      <c r="Y137" s="512">
        <v>9999</v>
      </c>
      <c r="Z137" s="513">
        <v>0</v>
      </c>
      <c r="AA137" s="501" t="s">
        <v>1641</v>
      </c>
      <c r="AB137" s="511" t="s">
        <v>88</v>
      </c>
      <c r="AC137" s="512" t="s">
        <v>88</v>
      </c>
      <c r="AD137" s="512" t="s">
        <v>88</v>
      </c>
      <c r="AE137" s="512">
        <v>9999</v>
      </c>
      <c r="AF137" s="513">
        <v>0</v>
      </c>
      <c r="AG137" s="501"/>
      <c r="AH137" s="521">
        <v>0</v>
      </c>
      <c r="AI137" s="514" t="s">
        <v>1641</v>
      </c>
      <c r="AJ137" s="515" t="s">
        <v>1641</v>
      </c>
      <c r="AK137" s="514" t="s">
        <v>1641</v>
      </c>
      <c r="AL137" s="516" t="s">
        <v>1641</v>
      </c>
      <c r="AM137" s="517">
        <v>0</v>
      </c>
      <c r="AN137" s="446">
        <v>0</v>
      </c>
      <c r="AO137" s="446">
        <v>0</v>
      </c>
      <c r="AP137" s="446">
        <v>0</v>
      </c>
      <c r="AQ137" s="446">
        <v>0</v>
      </c>
      <c r="AR137" s="446">
        <v>0</v>
      </c>
    </row>
    <row r="138" spans="1:44" ht="14.25">
      <c r="A138" s="468">
        <v>0</v>
      </c>
      <c r="B138" s="468">
        <v>0</v>
      </c>
      <c r="C138" s="518">
        <v>0</v>
      </c>
      <c r="D138" s="468">
        <v>99999</v>
      </c>
      <c r="E138" s="468">
        <v>9999</v>
      </c>
      <c r="F138" s="469" t="s">
        <v>1790</v>
      </c>
      <c r="G138" s="509" t="b">
        <v>1</v>
      </c>
      <c r="H138" s="510">
        <v>128</v>
      </c>
      <c r="I138" s="501" t="s">
        <v>1641</v>
      </c>
      <c r="J138" s="511" t="s">
        <v>88</v>
      </c>
      <c r="K138" s="512" t="s">
        <v>88</v>
      </c>
      <c r="L138" s="512" t="s">
        <v>88</v>
      </c>
      <c r="M138" s="512">
        <v>9999</v>
      </c>
      <c r="N138" s="513">
        <v>0</v>
      </c>
      <c r="O138" s="501" t="s">
        <v>1641</v>
      </c>
      <c r="P138" s="511" t="s">
        <v>88</v>
      </c>
      <c r="Q138" s="512" t="s">
        <v>88</v>
      </c>
      <c r="R138" s="512" t="s">
        <v>88</v>
      </c>
      <c r="S138" s="512">
        <v>9999</v>
      </c>
      <c r="T138" s="513">
        <v>0</v>
      </c>
      <c r="U138" s="501" t="s">
        <v>1641</v>
      </c>
      <c r="V138" s="511" t="s">
        <v>88</v>
      </c>
      <c r="W138" s="512" t="s">
        <v>88</v>
      </c>
      <c r="X138" s="512" t="s">
        <v>88</v>
      </c>
      <c r="Y138" s="512">
        <v>9999</v>
      </c>
      <c r="Z138" s="513">
        <v>0</v>
      </c>
      <c r="AA138" s="501" t="s">
        <v>1641</v>
      </c>
      <c r="AB138" s="511" t="s">
        <v>88</v>
      </c>
      <c r="AC138" s="512" t="s">
        <v>88</v>
      </c>
      <c r="AD138" s="512" t="s">
        <v>88</v>
      </c>
      <c r="AE138" s="512">
        <v>9999</v>
      </c>
      <c r="AF138" s="513">
        <v>0</v>
      </c>
      <c r="AG138" s="501"/>
      <c r="AH138" s="521">
        <v>0</v>
      </c>
      <c r="AI138" s="514" t="s">
        <v>1641</v>
      </c>
      <c r="AJ138" s="515" t="s">
        <v>1641</v>
      </c>
      <c r="AK138" s="514" t="s">
        <v>1641</v>
      </c>
      <c r="AL138" s="516" t="s">
        <v>1641</v>
      </c>
      <c r="AM138" s="517">
        <v>0</v>
      </c>
      <c r="AN138" s="446">
        <v>0</v>
      </c>
      <c r="AO138" s="446">
        <v>0</v>
      </c>
      <c r="AP138" s="446">
        <v>0</v>
      </c>
      <c r="AQ138" s="446">
        <v>0</v>
      </c>
      <c r="AR138" s="446">
        <v>0</v>
      </c>
    </row>
    <row r="139" spans="1:44" ht="14.25">
      <c r="A139" s="468">
        <v>0</v>
      </c>
      <c r="B139" s="468">
        <v>0</v>
      </c>
      <c r="C139" s="518">
        <v>0</v>
      </c>
      <c r="D139" s="468">
        <v>99999</v>
      </c>
      <c r="E139" s="468">
        <v>9999</v>
      </c>
      <c r="F139" s="469" t="s">
        <v>1791</v>
      </c>
      <c r="G139" s="509" t="b">
        <v>1</v>
      </c>
      <c r="H139" s="510">
        <v>129</v>
      </c>
      <c r="I139" s="501" t="s">
        <v>1641</v>
      </c>
      <c r="J139" s="511" t="s">
        <v>88</v>
      </c>
      <c r="K139" s="512" t="s">
        <v>88</v>
      </c>
      <c r="L139" s="512" t="s">
        <v>88</v>
      </c>
      <c r="M139" s="512">
        <v>9999</v>
      </c>
      <c r="N139" s="513">
        <v>0</v>
      </c>
      <c r="O139" s="501" t="s">
        <v>1641</v>
      </c>
      <c r="P139" s="511" t="s">
        <v>88</v>
      </c>
      <c r="Q139" s="512" t="s">
        <v>88</v>
      </c>
      <c r="R139" s="512" t="s">
        <v>88</v>
      </c>
      <c r="S139" s="512">
        <v>9999</v>
      </c>
      <c r="T139" s="513">
        <v>0</v>
      </c>
      <c r="U139" s="501" t="s">
        <v>1641</v>
      </c>
      <c r="V139" s="511" t="s">
        <v>88</v>
      </c>
      <c r="W139" s="512" t="s">
        <v>88</v>
      </c>
      <c r="X139" s="512" t="s">
        <v>88</v>
      </c>
      <c r="Y139" s="512">
        <v>9999</v>
      </c>
      <c r="Z139" s="513">
        <v>0</v>
      </c>
      <c r="AA139" s="501" t="s">
        <v>1641</v>
      </c>
      <c r="AB139" s="511" t="s">
        <v>88</v>
      </c>
      <c r="AC139" s="512" t="s">
        <v>88</v>
      </c>
      <c r="AD139" s="512" t="s">
        <v>88</v>
      </c>
      <c r="AE139" s="512">
        <v>9999</v>
      </c>
      <c r="AF139" s="513">
        <v>0</v>
      </c>
      <c r="AG139" s="501"/>
      <c r="AH139" s="521">
        <v>0</v>
      </c>
      <c r="AI139" s="514" t="s">
        <v>1641</v>
      </c>
      <c r="AJ139" s="515" t="s">
        <v>1641</v>
      </c>
      <c r="AK139" s="514" t="s">
        <v>1641</v>
      </c>
      <c r="AL139" s="516" t="s">
        <v>1641</v>
      </c>
      <c r="AM139" s="517">
        <v>0</v>
      </c>
      <c r="AN139" s="446">
        <v>0</v>
      </c>
      <c r="AO139" s="446">
        <v>0</v>
      </c>
      <c r="AP139" s="446">
        <v>0</v>
      </c>
      <c r="AQ139" s="446">
        <v>0</v>
      </c>
      <c r="AR139" s="446">
        <v>0</v>
      </c>
    </row>
    <row r="140" spans="1:44" ht="14.25">
      <c r="A140" s="468">
        <v>0</v>
      </c>
      <c r="B140" s="468">
        <v>0</v>
      </c>
      <c r="C140" s="518">
        <v>0</v>
      </c>
      <c r="D140" s="468">
        <v>99999</v>
      </c>
      <c r="E140" s="468">
        <v>9999</v>
      </c>
      <c r="F140" s="469" t="s">
        <v>1792</v>
      </c>
      <c r="G140" s="509" t="b">
        <v>1</v>
      </c>
      <c r="H140" s="510">
        <v>130</v>
      </c>
      <c r="I140" s="501" t="s">
        <v>1641</v>
      </c>
      <c r="J140" s="511" t="s">
        <v>88</v>
      </c>
      <c r="K140" s="512" t="s">
        <v>88</v>
      </c>
      <c r="L140" s="512" t="s">
        <v>88</v>
      </c>
      <c r="M140" s="512">
        <v>9999</v>
      </c>
      <c r="N140" s="513">
        <v>0</v>
      </c>
      <c r="O140" s="501" t="s">
        <v>1641</v>
      </c>
      <c r="P140" s="511" t="s">
        <v>88</v>
      </c>
      <c r="Q140" s="512" t="s">
        <v>88</v>
      </c>
      <c r="R140" s="512" t="s">
        <v>88</v>
      </c>
      <c r="S140" s="512">
        <v>9999</v>
      </c>
      <c r="T140" s="513">
        <v>0</v>
      </c>
      <c r="U140" s="501" t="s">
        <v>1641</v>
      </c>
      <c r="V140" s="511" t="s">
        <v>88</v>
      </c>
      <c r="W140" s="512" t="s">
        <v>88</v>
      </c>
      <c r="X140" s="512" t="s">
        <v>88</v>
      </c>
      <c r="Y140" s="512">
        <v>9999</v>
      </c>
      <c r="Z140" s="513">
        <v>0</v>
      </c>
      <c r="AA140" s="501" t="s">
        <v>1641</v>
      </c>
      <c r="AB140" s="511" t="s">
        <v>88</v>
      </c>
      <c r="AC140" s="512" t="s">
        <v>88</v>
      </c>
      <c r="AD140" s="512" t="s">
        <v>88</v>
      </c>
      <c r="AE140" s="512">
        <v>9999</v>
      </c>
      <c r="AF140" s="513">
        <v>0</v>
      </c>
      <c r="AG140" s="501"/>
      <c r="AH140" s="521">
        <v>0</v>
      </c>
      <c r="AI140" s="514" t="s">
        <v>1641</v>
      </c>
      <c r="AJ140" s="515" t="s">
        <v>1641</v>
      </c>
      <c r="AK140" s="514" t="s">
        <v>1641</v>
      </c>
      <c r="AL140" s="516" t="s">
        <v>1641</v>
      </c>
      <c r="AM140" s="517">
        <v>0</v>
      </c>
      <c r="AN140" s="446">
        <v>0</v>
      </c>
      <c r="AO140" s="446">
        <v>0</v>
      </c>
      <c r="AP140" s="446">
        <v>0</v>
      </c>
      <c r="AQ140" s="446">
        <v>0</v>
      </c>
      <c r="AR140" s="446">
        <v>0</v>
      </c>
    </row>
    <row r="141" spans="1:44" ht="14.25">
      <c r="A141" s="468">
        <v>0</v>
      </c>
      <c r="B141" s="468">
        <v>0</v>
      </c>
      <c r="C141" s="518">
        <v>0</v>
      </c>
      <c r="D141" s="468">
        <v>99999</v>
      </c>
      <c r="E141" s="468">
        <v>9999</v>
      </c>
      <c r="F141" s="469" t="s">
        <v>1793</v>
      </c>
      <c r="G141" s="509" t="b">
        <v>1</v>
      </c>
      <c r="H141" s="510">
        <v>131</v>
      </c>
      <c r="I141" s="501" t="s">
        <v>1641</v>
      </c>
      <c r="J141" s="511" t="s">
        <v>88</v>
      </c>
      <c r="K141" s="512" t="s">
        <v>88</v>
      </c>
      <c r="L141" s="512" t="s">
        <v>88</v>
      </c>
      <c r="M141" s="512">
        <v>9999</v>
      </c>
      <c r="N141" s="513">
        <v>0</v>
      </c>
      <c r="O141" s="501" t="s">
        <v>1641</v>
      </c>
      <c r="P141" s="511" t="s">
        <v>88</v>
      </c>
      <c r="Q141" s="512" t="s">
        <v>88</v>
      </c>
      <c r="R141" s="512" t="s">
        <v>88</v>
      </c>
      <c r="S141" s="512">
        <v>9999</v>
      </c>
      <c r="T141" s="513">
        <v>0</v>
      </c>
      <c r="U141" s="501" t="s">
        <v>1641</v>
      </c>
      <c r="V141" s="511" t="s">
        <v>88</v>
      </c>
      <c r="W141" s="512" t="s">
        <v>88</v>
      </c>
      <c r="X141" s="512" t="s">
        <v>88</v>
      </c>
      <c r="Y141" s="512">
        <v>9999</v>
      </c>
      <c r="Z141" s="513">
        <v>0</v>
      </c>
      <c r="AA141" s="501" t="s">
        <v>1641</v>
      </c>
      <c r="AB141" s="511" t="s">
        <v>88</v>
      </c>
      <c r="AC141" s="512" t="s">
        <v>88</v>
      </c>
      <c r="AD141" s="512" t="s">
        <v>88</v>
      </c>
      <c r="AE141" s="512">
        <v>9999</v>
      </c>
      <c r="AF141" s="513">
        <v>0</v>
      </c>
      <c r="AG141" s="501"/>
      <c r="AH141" s="521">
        <v>0</v>
      </c>
      <c r="AI141" s="514" t="s">
        <v>1641</v>
      </c>
      <c r="AJ141" s="515" t="s">
        <v>1641</v>
      </c>
      <c r="AK141" s="514" t="s">
        <v>1641</v>
      </c>
      <c r="AL141" s="516" t="s">
        <v>1641</v>
      </c>
      <c r="AM141" s="517">
        <v>0</v>
      </c>
      <c r="AN141" s="446">
        <v>0</v>
      </c>
      <c r="AO141" s="446">
        <v>0</v>
      </c>
      <c r="AP141" s="446">
        <v>0</v>
      </c>
      <c r="AQ141" s="446">
        <v>0</v>
      </c>
      <c r="AR141" s="446">
        <v>0</v>
      </c>
    </row>
    <row r="142" spans="1:44" ht="14.25">
      <c r="A142" s="438">
        <v>0</v>
      </c>
      <c r="B142" s="438">
        <v>0</v>
      </c>
      <c r="C142" s="519">
        <v>0</v>
      </c>
      <c r="D142" s="438">
        <v>99999</v>
      </c>
      <c r="E142" s="468">
        <v>9999</v>
      </c>
      <c r="F142" s="469" t="s">
        <v>1794</v>
      </c>
      <c r="G142" s="509" t="b">
        <v>1</v>
      </c>
      <c r="H142" s="510">
        <v>132</v>
      </c>
      <c r="I142" s="501" t="s">
        <v>1641</v>
      </c>
      <c r="J142" s="511" t="s">
        <v>88</v>
      </c>
      <c r="K142" s="512" t="s">
        <v>88</v>
      </c>
      <c r="L142" s="512" t="s">
        <v>88</v>
      </c>
      <c r="M142" s="512">
        <v>9999</v>
      </c>
      <c r="N142" s="513">
        <v>0</v>
      </c>
      <c r="O142" s="501" t="s">
        <v>1641</v>
      </c>
      <c r="P142" s="511" t="s">
        <v>88</v>
      </c>
      <c r="Q142" s="512" t="s">
        <v>88</v>
      </c>
      <c r="R142" s="512" t="s">
        <v>88</v>
      </c>
      <c r="S142" s="512">
        <v>9999</v>
      </c>
      <c r="T142" s="513">
        <v>0</v>
      </c>
      <c r="U142" s="501" t="s">
        <v>1641</v>
      </c>
      <c r="V142" s="511" t="s">
        <v>88</v>
      </c>
      <c r="W142" s="512" t="s">
        <v>88</v>
      </c>
      <c r="X142" s="512" t="s">
        <v>88</v>
      </c>
      <c r="Y142" s="512">
        <v>9999</v>
      </c>
      <c r="Z142" s="513">
        <v>0</v>
      </c>
      <c r="AA142" s="501" t="s">
        <v>1641</v>
      </c>
      <c r="AB142" s="511" t="s">
        <v>88</v>
      </c>
      <c r="AC142" s="512" t="s">
        <v>88</v>
      </c>
      <c r="AD142" s="512" t="s">
        <v>88</v>
      </c>
      <c r="AE142" s="512">
        <v>9999</v>
      </c>
      <c r="AF142" s="513">
        <v>0</v>
      </c>
      <c r="AG142" s="501"/>
      <c r="AH142" s="521">
        <v>0</v>
      </c>
      <c r="AI142" s="514" t="s">
        <v>1641</v>
      </c>
      <c r="AJ142" s="515" t="s">
        <v>1641</v>
      </c>
      <c r="AK142" s="514" t="s">
        <v>1641</v>
      </c>
      <c r="AL142" s="516" t="s">
        <v>1641</v>
      </c>
      <c r="AM142" s="517">
        <v>0</v>
      </c>
      <c r="AN142" s="446">
        <v>0</v>
      </c>
      <c r="AO142" s="446">
        <v>0</v>
      </c>
      <c r="AP142" s="446">
        <v>0</v>
      </c>
      <c r="AQ142" s="446">
        <v>0</v>
      </c>
      <c r="AR142" s="446">
        <v>0</v>
      </c>
    </row>
    <row r="143" spans="1:44" ht="14.25">
      <c r="A143" s="468">
        <v>0</v>
      </c>
      <c r="B143" s="468">
        <v>0</v>
      </c>
      <c r="C143" s="518">
        <v>0</v>
      </c>
      <c r="D143" s="468">
        <v>99999</v>
      </c>
      <c r="E143" s="468">
        <v>9999</v>
      </c>
      <c r="F143" s="469" t="s">
        <v>1795</v>
      </c>
      <c r="G143" s="509" t="b">
        <v>1</v>
      </c>
      <c r="H143" s="510">
        <v>133</v>
      </c>
      <c r="I143" s="501" t="s">
        <v>1641</v>
      </c>
      <c r="J143" s="511" t="s">
        <v>88</v>
      </c>
      <c r="K143" s="512" t="s">
        <v>88</v>
      </c>
      <c r="L143" s="512" t="s">
        <v>88</v>
      </c>
      <c r="M143" s="512">
        <v>9999</v>
      </c>
      <c r="N143" s="513">
        <v>0</v>
      </c>
      <c r="O143" s="501" t="s">
        <v>1641</v>
      </c>
      <c r="P143" s="511" t="s">
        <v>88</v>
      </c>
      <c r="Q143" s="512" t="s">
        <v>88</v>
      </c>
      <c r="R143" s="512" t="s">
        <v>88</v>
      </c>
      <c r="S143" s="512">
        <v>9999</v>
      </c>
      <c r="T143" s="513">
        <v>0</v>
      </c>
      <c r="U143" s="501" t="s">
        <v>1641</v>
      </c>
      <c r="V143" s="511" t="s">
        <v>88</v>
      </c>
      <c r="W143" s="512" t="s">
        <v>88</v>
      </c>
      <c r="X143" s="512" t="s">
        <v>88</v>
      </c>
      <c r="Y143" s="512">
        <v>9999</v>
      </c>
      <c r="Z143" s="513">
        <v>0</v>
      </c>
      <c r="AA143" s="501" t="s">
        <v>1641</v>
      </c>
      <c r="AB143" s="511" t="s">
        <v>88</v>
      </c>
      <c r="AC143" s="512" t="s">
        <v>88</v>
      </c>
      <c r="AD143" s="512" t="s">
        <v>88</v>
      </c>
      <c r="AE143" s="512">
        <v>9999</v>
      </c>
      <c r="AF143" s="513">
        <v>0</v>
      </c>
      <c r="AG143" s="501"/>
      <c r="AH143" s="521">
        <v>0</v>
      </c>
      <c r="AI143" s="514" t="s">
        <v>1641</v>
      </c>
      <c r="AJ143" s="515" t="s">
        <v>1641</v>
      </c>
      <c r="AK143" s="514" t="s">
        <v>1641</v>
      </c>
      <c r="AL143" s="516" t="s">
        <v>1641</v>
      </c>
      <c r="AM143" s="517">
        <v>0</v>
      </c>
      <c r="AN143" s="446">
        <v>0</v>
      </c>
      <c r="AO143" s="446">
        <v>0</v>
      </c>
      <c r="AP143" s="446">
        <v>0</v>
      </c>
      <c r="AQ143" s="446">
        <v>0</v>
      </c>
      <c r="AR143" s="446">
        <v>0</v>
      </c>
    </row>
    <row r="144" spans="1:44" ht="14.25">
      <c r="A144" s="468">
        <v>0</v>
      </c>
      <c r="B144" s="468">
        <v>0</v>
      </c>
      <c r="C144" s="518">
        <v>0</v>
      </c>
      <c r="D144" s="468">
        <v>99999</v>
      </c>
      <c r="E144" s="468">
        <v>9999</v>
      </c>
      <c r="F144" s="469" t="s">
        <v>1796</v>
      </c>
      <c r="G144" s="509" t="b">
        <v>1</v>
      </c>
      <c r="H144" s="510">
        <v>134</v>
      </c>
      <c r="I144" s="501" t="s">
        <v>1641</v>
      </c>
      <c r="J144" s="511" t="s">
        <v>88</v>
      </c>
      <c r="K144" s="512" t="s">
        <v>88</v>
      </c>
      <c r="L144" s="512" t="s">
        <v>88</v>
      </c>
      <c r="M144" s="512">
        <v>9999</v>
      </c>
      <c r="N144" s="513">
        <v>0</v>
      </c>
      <c r="O144" s="501" t="s">
        <v>1641</v>
      </c>
      <c r="P144" s="511" t="s">
        <v>88</v>
      </c>
      <c r="Q144" s="512" t="s">
        <v>88</v>
      </c>
      <c r="R144" s="512" t="s">
        <v>88</v>
      </c>
      <c r="S144" s="512">
        <v>9999</v>
      </c>
      <c r="T144" s="513">
        <v>0</v>
      </c>
      <c r="U144" s="501" t="s">
        <v>1641</v>
      </c>
      <c r="V144" s="511" t="s">
        <v>88</v>
      </c>
      <c r="W144" s="512" t="s">
        <v>88</v>
      </c>
      <c r="X144" s="512" t="s">
        <v>88</v>
      </c>
      <c r="Y144" s="512">
        <v>9999</v>
      </c>
      <c r="Z144" s="513">
        <v>0</v>
      </c>
      <c r="AA144" s="501" t="s">
        <v>1641</v>
      </c>
      <c r="AB144" s="511" t="s">
        <v>88</v>
      </c>
      <c r="AC144" s="512" t="s">
        <v>88</v>
      </c>
      <c r="AD144" s="512" t="s">
        <v>88</v>
      </c>
      <c r="AE144" s="512">
        <v>9999</v>
      </c>
      <c r="AF144" s="513">
        <v>0</v>
      </c>
      <c r="AG144" s="501"/>
      <c r="AH144" s="521">
        <v>0</v>
      </c>
      <c r="AI144" s="514" t="s">
        <v>1641</v>
      </c>
      <c r="AJ144" s="515" t="s">
        <v>1641</v>
      </c>
      <c r="AK144" s="514" t="s">
        <v>1641</v>
      </c>
      <c r="AL144" s="516" t="s">
        <v>1641</v>
      </c>
      <c r="AM144" s="517">
        <v>0</v>
      </c>
      <c r="AN144" s="446">
        <v>0</v>
      </c>
      <c r="AO144" s="446">
        <v>0</v>
      </c>
      <c r="AP144" s="446">
        <v>0</v>
      </c>
      <c r="AQ144" s="446">
        <v>0</v>
      </c>
      <c r="AR144" s="446">
        <v>0</v>
      </c>
    </row>
    <row r="145" spans="1:44" ht="14.25">
      <c r="A145" s="468">
        <v>0</v>
      </c>
      <c r="B145" s="468">
        <v>0</v>
      </c>
      <c r="C145" s="518">
        <v>0</v>
      </c>
      <c r="D145" s="468">
        <v>99999</v>
      </c>
      <c r="E145" s="468">
        <v>9999</v>
      </c>
      <c r="F145" s="469" t="s">
        <v>1797</v>
      </c>
      <c r="G145" s="509" t="b">
        <v>1</v>
      </c>
      <c r="H145" s="510">
        <v>135</v>
      </c>
      <c r="I145" s="501" t="s">
        <v>1641</v>
      </c>
      <c r="J145" s="511" t="s">
        <v>88</v>
      </c>
      <c r="K145" s="512" t="s">
        <v>88</v>
      </c>
      <c r="L145" s="512" t="s">
        <v>88</v>
      </c>
      <c r="M145" s="512">
        <v>9999</v>
      </c>
      <c r="N145" s="513">
        <v>0</v>
      </c>
      <c r="O145" s="501" t="s">
        <v>1641</v>
      </c>
      <c r="P145" s="511" t="s">
        <v>88</v>
      </c>
      <c r="Q145" s="512" t="s">
        <v>88</v>
      </c>
      <c r="R145" s="512" t="s">
        <v>88</v>
      </c>
      <c r="S145" s="512">
        <v>9999</v>
      </c>
      <c r="T145" s="513">
        <v>0</v>
      </c>
      <c r="U145" s="501" t="s">
        <v>1641</v>
      </c>
      <c r="V145" s="511" t="s">
        <v>88</v>
      </c>
      <c r="W145" s="512" t="s">
        <v>88</v>
      </c>
      <c r="X145" s="512" t="s">
        <v>88</v>
      </c>
      <c r="Y145" s="512">
        <v>9999</v>
      </c>
      <c r="Z145" s="513">
        <v>0</v>
      </c>
      <c r="AA145" s="501" t="s">
        <v>1641</v>
      </c>
      <c r="AB145" s="511" t="s">
        <v>88</v>
      </c>
      <c r="AC145" s="512" t="s">
        <v>88</v>
      </c>
      <c r="AD145" s="512" t="s">
        <v>88</v>
      </c>
      <c r="AE145" s="512">
        <v>9999</v>
      </c>
      <c r="AF145" s="513">
        <v>0</v>
      </c>
      <c r="AG145" s="501"/>
      <c r="AH145" s="521">
        <v>0</v>
      </c>
      <c r="AI145" s="514" t="s">
        <v>1641</v>
      </c>
      <c r="AJ145" s="515" t="s">
        <v>1641</v>
      </c>
      <c r="AK145" s="514" t="s">
        <v>1641</v>
      </c>
      <c r="AL145" s="516" t="s">
        <v>1641</v>
      </c>
      <c r="AM145" s="517">
        <v>0</v>
      </c>
      <c r="AN145" s="446">
        <v>0</v>
      </c>
      <c r="AO145" s="446">
        <v>0</v>
      </c>
      <c r="AP145" s="446">
        <v>0</v>
      </c>
      <c r="AQ145" s="446">
        <v>0</v>
      </c>
      <c r="AR145" s="446">
        <v>0</v>
      </c>
    </row>
    <row r="146" spans="1:44" ht="14.25">
      <c r="A146" s="468">
        <v>0</v>
      </c>
      <c r="B146" s="468">
        <v>0</v>
      </c>
      <c r="C146" s="518">
        <v>0</v>
      </c>
      <c r="D146" s="468">
        <v>99999</v>
      </c>
      <c r="E146" s="468">
        <v>9999</v>
      </c>
      <c r="F146" s="469" t="s">
        <v>1798</v>
      </c>
      <c r="G146" s="509" t="b">
        <v>1</v>
      </c>
      <c r="H146" s="510">
        <v>136</v>
      </c>
      <c r="I146" s="501" t="s">
        <v>1641</v>
      </c>
      <c r="J146" s="511" t="s">
        <v>88</v>
      </c>
      <c r="K146" s="512" t="s">
        <v>88</v>
      </c>
      <c r="L146" s="512" t="s">
        <v>88</v>
      </c>
      <c r="M146" s="512">
        <v>9999</v>
      </c>
      <c r="N146" s="513">
        <v>0</v>
      </c>
      <c r="O146" s="501" t="s">
        <v>1641</v>
      </c>
      <c r="P146" s="511" t="s">
        <v>88</v>
      </c>
      <c r="Q146" s="512" t="s">
        <v>88</v>
      </c>
      <c r="R146" s="512" t="s">
        <v>88</v>
      </c>
      <c r="S146" s="512">
        <v>9999</v>
      </c>
      <c r="T146" s="513">
        <v>0</v>
      </c>
      <c r="U146" s="501" t="s">
        <v>1641</v>
      </c>
      <c r="V146" s="511" t="s">
        <v>88</v>
      </c>
      <c r="W146" s="512" t="s">
        <v>88</v>
      </c>
      <c r="X146" s="512" t="s">
        <v>88</v>
      </c>
      <c r="Y146" s="512">
        <v>9999</v>
      </c>
      <c r="Z146" s="513">
        <v>0</v>
      </c>
      <c r="AA146" s="501" t="s">
        <v>1641</v>
      </c>
      <c r="AB146" s="511" t="s">
        <v>88</v>
      </c>
      <c r="AC146" s="512" t="s">
        <v>88</v>
      </c>
      <c r="AD146" s="512" t="s">
        <v>88</v>
      </c>
      <c r="AE146" s="512">
        <v>9999</v>
      </c>
      <c r="AF146" s="513">
        <v>0</v>
      </c>
      <c r="AG146" s="501"/>
      <c r="AH146" s="521">
        <v>0</v>
      </c>
      <c r="AI146" s="514" t="s">
        <v>1641</v>
      </c>
      <c r="AJ146" s="515" t="s">
        <v>1641</v>
      </c>
      <c r="AK146" s="514" t="s">
        <v>1641</v>
      </c>
      <c r="AL146" s="516" t="s">
        <v>1641</v>
      </c>
      <c r="AM146" s="517">
        <v>0</v>
      </c>
      <c r="AN146" s="446">
        <v>0</v>
      </c>
      <c r="AO146" s="446">
        <v>0</v>
      </c>
      <c r="AP146" s="446">
        <v>0</v>
      </c>
      <c r="AQ146" s="446">
        <v>0</v>
      </c>
      <c r="AR146" s="446">
        <v>0</v>
      </c>
    </row>
    <row r="147" spans="1:44" ht="14.25">
      <c r="A147" s="468">
        <v>0</v>
      </c>
      <c r="B147" s="468">
        <v>0</v>
      </c>
      <c r="C147" s="518">
        <v>0</v>
      </c>
      <c r="D147" s="468">
        <v>99999</v>
      </c>
      <c r="E147" s="468">
        <v>9999</v>
      </c>
      <c r="F147" s="469" t="s">
        <v>1799</v>
      </c>
      <c r="G147" s="509" t="b">
        <v>1</v>
      </c>
      <c r="H147" s="510">
        <v>137</v>
      </c>
      <c r="I147" s="501" t="s">
        <v>1641</v>
      </c>
      <c r="J147" s="511" t="s">
        <v>88</v>
      </c>
      <c r="K147" s="512" t="s">
        <v>88</v>
      </c>
      <c r="L147" s="512" t="s">
        <v>88</v>
      </c>
      <c r="M147" s="512">
        <v>9999</v>
      </c>
      <c r="N147" s="513">
        <v>0</v>
      </c>
      <c r="O147" s="501" t="s">
        <v>1641</v>
      </c>
      <c r="P147" s="511" t="s">
        <v>88</v>
      </c>
      <c r="Q147" s="512" t="s">
        <v>88</v>
      </c>
      <c r="R147" s="512" t="s">
        <v>88</v>
      </c>
      <c r="S147" s="512">
        <v>9999</v>
      </c>
      <c r="T147" s="513">
        <v>0</v>
      </c>
      <c r="U147" s="501" t="s">
        <v>1641</v>
      </c>
      <c r="V147" s="511" t="s">
        <v>88</v>
      </c>
      <c r="W147" s="512" t="s">
        <v>88</v>
      </c>
      <c r="X147" s="512" t="s">
        <v>88</v>
      </c>
      <c r="Y147" s="512">
        <v>9999</v>
      </c>
      <c r="Z147" s="513">
        <v>0</v>
      </c>
      <c r="AA147" s="501" t="s">
        <v>1641</v>
      </c>
      <c r="AB147" s="511" t="s">
        <v>88</v>
      </c>
      <c r="AC147" s="512" t="s">
        <v>88</v>
      </c>
      <c r="AD147" s="512" t="s">
        <v>88</v>
      </c>
      <c r="AE147" s="512">
        <v>9999</v>
      </c>
      <c r="AF147" s="513">
        <v>0</v>
      </c>
      <c r="AG147" s="501"/>
      <c r="AH147" s="521">
        <v>0</v>
      </c>
      <c r="AI147" s="514" t="s">
        <v>1641</v>
      </c>
      <c r="AJ147" s="515" t="s">
        <v>1641</v>
      </c>
      <c r="AK147" s="514" t="s">
        <v>1641</v>
      </c>
      <c r="AL147" s="516" t="s">
        <v>1641</v>
      </c>
      <c r="AM147" s="517">
        <v>0</v>
      </c>
      <c r="AN147" s="446">
        <v>0</v>
      </c>
      <c r="AO147" s="446">
        <v>0</v>
      </c>
      <c r="AP147" s="446">
        <v>0</v>
      </c>
      <c r="AQ147" s="446">
        <v>0</v>
      </c>
      <c r="AR147" s="446">
        <v>0</v>
      </c>
    </row>
    <row r="148" spans="1:44" ht="14.25">
      <c r="A148" s="468">
        <v>0</v>
      </c>
      <c r="B148" s="468">
        <v>0</v>
      </c>
      <c r="C148" s="518">
        <v>0</v>
      </c>
      <c r="D148" s="468">
        <v>99999</v>
      </c>
      <c r="E148" s="468">
        <v>9999</v>
      </c>
      <c r="F148" s="469" t="s">
        <v>1800</v>
      </c>
      <c r="G148" s="509" t="b">
        <v>1</v>
      </c>
      <c r="H148" s="510">
        <v>138</v>
      </c>
      <c r="I148" s="501" t="s">
        <v>1641</v>
      </c>
      <c r="J148" s="511" t="s">
        <v>88</v>
      </c>
      <c r="K148" s="512" t="s">
        <v>88</v>
      </c>
      <c r="L148" s="512" t="s">
        <v>88</v>
      </c>
      <c r="M148" s="512">
        <v>9999</v>
      </c>
      <c r="N148" s="513">
        <v>0</v>
      </c>
      <c r="O148" s="501" t="s">
        <v>1641</v>
      </c>
      <c r="P148" s="511" t="s">
        <v>88</v>
      </c>
      <c r="Q148" s="512" t="s">
        <v>88</v>
      </c>
      <c r="R148" s="512" t="s">
        <v>88</v>
      </c>
      <c r="S148" s="512">
        <v>9999</v>
      </c>
      <c r="T148" s="513">
        <v>0</v>
      </c>
      <c r="U148" s="501" t="s">
        <v>1641</v>
      </c>
      <c r="V148" s="511" t="s">
        <v>88</v>
      </c>
      <c r="W148" s="512" t="s">
        <v>88</v>
      </c>
      <c r="X148" s="512" t="s">
        <v>88</v>
      </c>
      <c r="Y148" s="512">
        <v>9999</v>
      </c>
      <c r="Z148" s="513">
        <v>0</v>
      </c>
      <c r="AA148" s="501" t="s">
        <v>1641</v>
      </c>
      <c r="AB148" s="511" t="s">
        <v>88</v>
      </c>
      <c r="AC148" s="512" t="s">
        <v>88</v>
      </c>
      <c r="AD148" s="512" t="s">
        <v>88</v>
      </c>
      <c r="AE148" s="512">
        <v>9999</v>
      </c>
      <c r="AF148" s="513">
        <v>0</v>
      </c>
      <c r="AG148" s="501"/>
      <c r="AH148" s="521">
        <v>0</v>
      </c>
      <c r="AI148" s="514" t="s">
        <v>1641</v>
      </c>
      <c r="AJ148" s="515" t="s">
        <v>1641</v>
      </c>
      <c r="AK148" s="514" t="s">
        <v>1641</v>
      </c>
      <c r="AL148" s="516" t="s">
        <v>1641</v>
      </c>
      <c r="AM148" s="517">
        <v>0</v>
      </c>
      <c r="AN148" s="446">
        <v>0</v>
      </c>
      <c r="AO148" s="446">
        <v>0</v>
      </c>
      <c r="AP148" s="446">
        <v>0</v>
      </c>
      <c r="AQ148" s="446">
        <v>0</v>
      </c>
      <c r="AR148" s="446">
        <v>0</v>
      </c>
    </row>
    <row r="149" spans="1:44" ht="14.25">
      <c r="A149" s="468">
        <v>0</v>
      </c>
      <c r="B149" s="468">
        <v>0</v>
      </c>
      <c r="C149" s="518">
        <v>0</v>
      </c>
      <c r="D149" s="468">
        <v>99999</v>
      </c>
      <c r="E149" s="468">
        <v>9999</v>
      </c>
      <c r="F149" s="469" t="s">
        <v>1801</v>
      </c>
      <c r="G149" s="509" t="b">
        <v>1</v>
      </c>
      <c r="H149" s="510">
        <v>139</v>
      </c>
      <c r="I149" s="501" t="s">
        <v>1641</v>
      </c>
      <c r="J149" s="511" t="s">
        <v>88</v>
      </c>
      <c r="K149" s="512" t="s">
        <v>88</v>
      </c>
      <c r="L149" s="512" t="s">
        <v>88</v>
      </c>
      <c r="M149" s="512">
        <v>9999</v>
      </c>
      <c r="N149" s="513">
        <v>0</v>
      </c>
      <c r="O149" s="501" t="s">
        <v>1641</v>
      </c>
      <c r="P149" s="511" t="s">
        <v>88</v>
      </c>
      <c r="Q149" s="512" t="s">
        <v>88</v>
      </c>
      <c r="R149" s="512" t="s">
        <v>88</v>
      </c>
      <c r="S149" s="512">
        <v>9999</v>
      </c>
      <c r="T149" s="513">
        <v>0</v>
      </c>
      <c r="U149" s="501" t="s">
        <v>1641</v>
      </c>
      <c r="V149" s="511" t="s">
        <v>88</v>
      </c>
      <c r="W149" s="512" t="s">
        <v>88</v>
      </c>
      <c r="X149" s="512" t="s">
        <v>88</v>
      </c>
      <c r="Y149" s="512">
        <v>9999</v>
      </c>
      <c r="Z149" s="513">
        <v>0</v>
      </c>
      <c r="AA149" s="501" t="s">
        <v>1641</v>
      </c>
      <c r="AB149" s="511" t="s">
        <v>88</v>
      </c>
      <c r="AC149" s="512" t="s">
        <v>88</v>
      </c>
      <c r="AD149" s="512" t="s">
        <v>88</v>
      </c>
      <c r="AE149" s="512">
        <v>9999</v>
      </c>
      <c r="AF149" s="513">
        <v>0</v>
      </c>
      <c r="AG149" s="501"/>
      <c r="AH149" s="521">
        <v>0</v>
      </c>
      <c r="AI149" s="514" t="s">
        <v>1641</v>
      </c>
      <c r="AJ149" s="515" t="s">
        <v>1641</v>
      </c>
      <c r="AK149" s="514" t="s">
        <v>1641</v>
      </c>
      <c r="AL149" s="516" t="s">
        <v>1641</v>
      </c>
      <c r="AM149" s="517">
        <v>0</v>
      </c>
      <c r="AN149" s="446">
        <v>0</v>
      </c>
      <c r="AO149" s="446">
        <v>0</v>
      </c>
      <c r="AP149" s="446">
        <v>0</v>
      </c>
      <c r="AQ149" s="446">
        <v>0</v>
      </c>
      <c r="AR149" s="446">
        <v>0</v>
      </c>
    </row>
    <row r="150" spans="1:44" ht="14.25">
      <c r="A150" s="468">
        <v>0</v>
      </c>
      <c r="B150" s="468">
        <v>0</v>
      </c>
      <c r="C150" s="518">
        <v>0</v>
      </c>
      <c r="D150" s="468">
        <v>99999</v>
      </c>
      <c r="E150" s="468">
        <v>9999</v>
      </c>
      <c r="F150" s="469" t="s">
        <v>1802</v>
      </c>
      <c r="G150" s="509" t="b">
        <v>1</v>
      </c>
      <c r="H150" s="510">
        <v>140</v>
      </c>
      <c r="I150" s="501" t="s">
        <v>1641</v>
      </c>
      <c r="J150" s="511" t="s">
        <v>88</v>
      </c>
      <c r="K150" s="512" t="s">
        <v>88</v>
      </c>
      <c r="L150" s="512" t="s">
        <v>88</v>
      </c>
      <c r="M150" s="512">
        <v>9999</v>
      </c>
      <c r="N150" s="513">
        <v>0</v>
      </c>
      <c r="O150" s="501" t="s">
        <v>1641</v>
      </c>
      <c r="P150" s="511" t="s">
        <v>88</v>
      </c>
      <c r="Q150" s="512" t="s">
        <v>88</v>
      </c>
      <c r="R150" s="512" t="s">
        <v>88</v>
      </c>
      <c r="S150" s="512">
        <v>9999</v>
      </c>
      <c r="T150" s="513">
        <v>0</v>
      </c>
      <c r="U150" s="501" t="s">
        <v>1641</v>
      </c>
      <c r="V150" s="511" t="s">
        <v>88</v>
      </c>
      <c r="W150" s="512" t="s">
        <v>88</v>
      </c>
      <c r="X150" s="512" t="s">
        <v>88</v>
      </c>
      <c r="Y150" s="512">
        <v>9999</v>
      </c>
      <c r="Z150" s="513">
        <v>0</v>
      </c>
      <c r="AA150" s="501" t="s">
        <v>1641</v>
      </c>
      <c r="AB150" s="511" t="s">
        <v>88</v>
      </c>
      <c r="AC150" s="512" t="s">
        <v>88</v>
      </c>
      <c r="AD150" s="512" t="s">
        <v>88</v>
      </c>
      <c r="AE150" s="512">
        <v>9999</v>
      </c>
      <c r="AF150" s="513">
        <v>0</v>
      </c>
      <c r="AG150" s="501"/>
      <c r="AH150" s="521">
        <v>0</v>
      </c>
      <c r="AI150" s="514" t="s">
        <v>1641</v>
      </c>
      <c r="AJ150" s="515" t="s">
        <v>1641</v>
      </c>
      <c r="AK150" s="514" t="s">
        <v>1641</v>
      </c>
      <c r="AL150" s="516" t="s">
        <v>1641</v>
      </c>
      <c r="AM150" s="517">
        <v>0</v>
      </c>
      <c r="AN150" s="446">
        <v>0</v>
      </c>
      <c r="AO150" s="446">
        <v>0</v>
      </c>
      <c r="AP150" s="446">
        <v>0</v>
      </c>
      <c r="AQ150" s="446">
        <v>0</v>
      </c>
      <c r="AR150" s="446">
        <v>0</v>
      </c>
    </row>
    <row r="151" spans="1:44" ht="14.25">
      <c r="A151" s="468">
        <v>0</v>
      </c>
      <c r="B151" s="468">
        <v>0</v>
      </c>
      <c r="C151" s="518">
        <v>0</v>
      </c>
      <c r="D151" s="468">
        <v>99999</v>
      </c>
      <c r="E151" s="468">
        <v>9999</v>
      </c>
      <c r="F151" s="469" t="s">
        <v>1803</v>
      </c>
      <c r="G151" s="509" t="b">
        <v>1</v>
      </c>
      <c r="H151" s="510">
        <v>141</v>
      </c>
      <c r="I151" s="501" t="s">
        <v>1641</v>
      </c>
      <c r="J151" s="511" t="s">
        <v>88</v>
      </c>
      <c r="K151" s="512" t="s">
        <v>88</v>
      </c>
      <c r="L151" s="512" t="s">
        <v>88</v>
      </c>
      <c r="M151" s="512">
        <v>9999</v>
      </c>
      <c r="N151" s="513">
        <v>0</v>
      </c>
      <c r="O151" s="501" t="s">
        <v>1641</v>
      </c>
      <c r="P151" s="511" t="s">
        <v>88</v>
      </c>
      <c r="Q151" s="512" t="s">
        <v>88</v>
      </c>
      <c r="R151" s="512" t="s">
        <v>88</v>
      </c>
      <c r="S151" s="512">
        <v>9999</v>
      </c>
      <c r="T151" s="513">
        <v>0</v>
      </c>
      <c r="U151" s="501" t="s">
        <v>1641</v>
      </c>
      <c r="V151" s="511" t="s">
        <v>88</v>
      </c>
      <c r="W151" s="512" t="s">
        <v>88</v>
      </c>
      <c r="X151" s="512" t="s">
        <v>88</v>
      </c>
      <c r="Y151" s="512">
        <v>9999</v>
      </c>
      <c r="Z151" s="513">
        <v>0</v>
      </c>
      <c r="AA151" s="501" t="s">
        <v>1641</v>
      </c>
      <c r="AB151" s="511" t="s">
        <v>88</v>
      </c>
      <c r="AC151" s="512" t="s">
        <v>88</v>
      </c>
      <c r="AD151" s="512" t="s">
        <v>88</v>
      </c>
      <c r="AE151" s="512">
        <v>9999</v>
      </c>
      <c r="AF151" s="513">
        <v>0</v>
      </c>
      <c r="AG151" s="501"/>
      <c r="AH151" s="521">
        <v>0</v>
      </c>
      <c r="AI151" s="514" t="s">
        <v>1641</v>
      </c>
      <c r="AJ151" s="515" t="s">
        <v>1641</v>
      </c>
      <c r="AK151" s="514" t="s">
        <v>1641</v>
      </c>
      <c r="AL151" s="516" t="s">
        <v>1641</v>
      </c>
      <c r="AM151" s="517">
        <v>0</v>
      </c>
      <c r="AN151" s="446">
        <v>0</v>
      </c>
      <c r="AO151" s="446">
        <v>0</v>
      </c>
      <c r="AP151" s="446">
        <v>0</v>
      </c>
      <c r="AQ151" s="446">
        <v>0</v>
      </c>
      <c r="AR151" s="446">
        <v>0</v>
      </c>
    </row>
    <row r="152" spans="1:44" ht="14.25">
      <c r="A152" s="468">
        <v>0</v>
      </c>
      <c r="B152" s="468">
        <v>0</v>
      </c>
      <c r="C152" s="518">
        <v>0</v>
      </c>
      <c r="D152" s="468">
        <v>99999</v>
      </c>
      <c r="E152" s="468">
        <v>9999</v>
      </c>
      <c r="F152" s="469" t="s">
        <v>1804</v>
      </c>
      <c r="G152" s="509" t="b">
        <v>1</v>
      </c>
      <c r="H152" s="510">
        <v>142</v>
      </c>
      <c r="I152" s="501" t="s">
        <v>1641</v>
      </c>
      <c r="J152" s="511" t="s">
        <v>88</v>
      </c>
      <c r="K152" s="512" t="s">
        <v>88</v>
      </c>
      <c r="L152" s="512" t="s">
        <v>88</v>
      </c>
      <c r="M152" s="512">
        <v>9999</v>
      </c>
      <c r="N152" s="513">
        <v>0</v>
      </c>
      <c r="O152" s="501" t="s">
        <v>1641</v>
      </c>
      <c r="P152" s="511" t="s">
        <v>88</v>
      </c>
      <c r="Q152" s="512" t="s">
        <v>88</v>
      </c>
      <c r="R152" s="512" t="s">
        <v>88</v>
      </c>
      <c r="S152" s="512">
        <v>9999</v>
      </c>
      <c r="T152" s="513">
        <v>0</v>
      </c>
      <c r="U152" s="501" t="s">
        <v>1641</v>
      </c>
      <c r="V152" s="511" t="s">
        <v>88</v>
      </c>
      <c r="W152" s="512" t="s">
        <v>88</v>
      </c>
      <c r="X152" s="512" t="s">
        <v>88</v>
      </c>
      <c r="Y152" s="512">
        <v>9999</v>
      </c>
      <c r="Z152" s="513">
        <v>0</v>
      </c>
      <c r="AA152" s="501" t="s">
        <v>1641</v>
      </c>
      <c r="AB152" s="511" t="s">
        <v>88</v>
      </c>
      <c r="AC152" s="512" t="s">
        <v>88</v>
      </c>
      <c r="AD152" s="512" t="s">
        <v>88</v>
      </c>
      <c r="AE152" s="512">
        <v>9999</v>
      </c>
      <c r="AF152" s="513">
        <v>0</v>
      </c>
      <c r="AG152" s="501"/>
      <c r="AH152" s="521">
        <v>0</v>
      </c>
      <c r="AI152" s="514" t="s">
        <v>1641</v>
      </c>
      <c r="AJ152" s="515" t="s">
        <v>1641</v>
      </c>
      <c r="AK152" s="514" t="s">
        <v>1641</v>
      </c>
      <c r="AL152" s="516" t="s">
        <v>1641</v>
      </c>
      <c r="AM152" s="517">
        <v>0</v>
      </c>
      <c r="AN152" s="446">
        <v>0</v>
      </c>
      <c r="AO152" s="446">
        <v>0</v>
      </c>
      <c r="AP152" s="446">
        <v>0</v>
      </c>
      <c r="AQ152" s="446">
        <v>0</v>
      </c>
      <c r="AR152" s="446">
        <v>0</v>
      </c>
    </row>
    <row r="153" spans="1:44" ht="14.25">
      <c r="A153" s="468">
        <v>0</v>
      </c>
      <c r="B153" s="468">
        <v>0</v>
      </c>
      <c r="C153" s="518">
        <v>0</v>
      </c>
      <c r="D153" s="468">
        <v>99999</v>
      </c>
      <c r="E153" s="468">
        <v>9999</v>
      </c>
      <c r="F153" s="469" t="s">
        <v>1805</v>
      </c>
      <c r="G153" s="509" t="b">
        <v>1</v>
      </c>
      <c r="H153" s="510">
        <v>143</v>
      </c>
      <c r="I153" s="501" t="s">
        <v>1641</v>
      </c>
      <c r="J153" s="511" t="s">
        <v>88</v>
      </c>
      <c r="K153" s="512" t="s">
        <v>88</v>
      </c>
      <c r="L153" s="512" t="s">
        <v>88</v>
      </c>
      <c r="M153" s="512">
        <v>9999</v>
      </c>
      <c r="N153" s="513">
        <v>0</v>
      </c>
      <c r="O153" s="501" t="s">
        <v>1641</v>
      </c>
      <c r="P153" s="511" t="s">
        <v>88</v>
      </c>
      <c r="Q153" s="512" t="s">
        <v>88</v>
      </c>
      <c r="R153" s="512" t="s">
        <v>88</v>
      </c>
      <c r="S153" s="512">
        <v>9999</v>
      </c>
      <c r="T153" s="513">
        <v>0</v>
      </c>
      <c r="U153" s="501" t="s">
        <v>1641</v>
      </c>
      <c r="V153" s="511" t="s">
        <v>88</v>
      </c>
      <c r="W153" s="512" t="s">
        <v>88</v>
      </c>
      <c r="X153" s="512" t="s">
        <v>88</v>
      </c>
      <c r="Y153" s="512">
        <v>9999</v>
      </c>
      <c r="Z153" s="513">
        <v>0</v>
      </c>
      <c r="AA153" s="501" t="s">
        <v>1641</v>
      </c>
      <c r="AB153" s="511" t="s">
        <v>88</v>
      </c>
      <c r="AC153" s="512" t="s">
        <v>88</v>
      </c>
      <c r="AD153" s="512" t="s">
        <v>88</v>
      </c>
      <c r="AE153" s="512">
        <v>9999</v>
      </c>
      <c r="AF153" s="513">
        <v>0</v>
      </c>
      <c r="AG153" s="501"/>
      <c r="AH153" s="521">
        <v>0</v>
      </c>
      <c r="AI153" s="514" t="s">
        <v>1641</v>
      </c>
      <c r="AJ153" s="515" t="s">
        <v>1641</v>
      </c>
      <c r="AK153" s="514" t="s">
        <v>1641</v>
      </c>
      <c r="AL153" s="516" t="s">
        <v>1641</v>
      </c>
      <c r="AM153" s="517">
        <v>0</v>
      </c>
      <c r="AN153" s="446">
        <v>0</v>
      </c>
      <c r="AO153" s="446">
        <v>0</v>
      </c>
      <c r="AP153" s="446">
        <v>0</v>
      </c>
      <c r="AQ153" s="446">
        <v>0</v>
      </c>
      <c r="AR153" s="446">
        <v>0</v>
      </c>
    </row>
    <row r="154" spans="1:44" ht="14.25">
      <c r="A154" s="468">
        <v>0</v>
      </c>
      <c r="B154" s="468">
        <v>0</v>
      </c>
      <c r="C154" s="518">
        <v>0</v>
      </c>
      <c r="D154" s="468">
        <v>99999</v>
      </c>
      <c r="E154" s="468">
        <v>9999</v>
      </c>
      <c r="F154" s="469" t="s">
        <v>1806</v>
      </c>
      <c r="G154" s="509" t="b">
        <v>1</v>
      </c>
      <c r="H154" s="510">
        <v>144</v>
      </c>
      <c r="I154" s="501" t="s">
        <v>1641</v>
      </c>
      <c r="J154" s="511" t="s">
        <v>88</v>
      </c>
      <c r="K154" s="512" t="s">
        <v>88</v>
      </c>
      <c r="L154" s="512" t="s">
        <v>88</v>
      </c>
      <c r="M154" s="512">
        <v>9999</v>
      </c>
      <c r="N154" s="513">
        <v>0</v>
      </c>
      <c r="O154" s="501" t="s">
        <v>1641</v>
      </c>
      <c r="P154" s="511" t="s">
        <v>88</v>
      </c>
      <c r="Q154" s="512" t="s">
        <v>88</v>
      </c>
      <c r="R154" s="512" t="s">
        <v>88</v>
      </c>
      <c r="S154" s="512">
        <v>9999</v>
      </c>
      <c r="T154" s="513">
        <v>0</v>
      </c>
      <c r="U154" s="501" t="s">
        <v>1641</v>
      </c>
      <c r="V154" s="511" t="s">
        <v>88</v>
      </c>
      <c r="W154" s="512" t="s">
        <v>88</v>
      </c>
      <c r="X154" s="512" t="s">
        <v>88</v>
      </c>
      <c r="Y154" s="512">
        <v>9999</v>
      </c>
      <c r="Z154" s="513">
        <v>0</v>
      </c>
      <c r="AA154" s="501" t="s">
        <v>1641</v>
      </c>
      <c r="AB154" s="511" t="s">
        <v>88</v>
      </c>
      <c r="AC154" s="512" t="s">
        <v>88</v>
      </c>
      <c r="AD154" s="512" t="s">
        <v>88</v>
      </c>
      <c r="AE154" s="512">
        <v>9999</v>
      </c>
      <c r="AF154" s="513">
        <v>0</v>
      </c>
      <c r="AG154" s="501"/>
      <c r="AH154" s="521">
        <v>0</v>
      </c>
      <c r="AI154" s="514" t="s">
        <v>1641</v>
      </c>
      <c r="AJ154" s="515" t="s">
        <v>1641</v>
      </c>
      <c r="AK154" s="514" t="s">
        <v>1641</v>
      </c>
      <c r="AL154" s="516" t="s">
        <v>1641</v>
      </c>
      <c r="AM154" s="517">
        <v>0</v>
      </c>
      <c r="AN154" s="446">
        <v>0</v>
      </c>
      <c r="AO154" s="446">
        <v>0</v>
      </c>
      <c r="AP154" s="446">
        <v>0</v>
      </c>
      <c r="AQ154" s="446">
        <v>0</v>
      </c>
      <c r="AR154" s="446">
        <v>0</v>
      </c>
    </row>
    <row r="155" spans="1:44" ht="14.25">
      <c r="A155" s="468">
        <v>0</v>
      </c>
      <c r="B155" s="468">
        <v>0</v>
      </c>
      <c r="C155" s="518">
        <v>0</v>
      </c>
      <c r="D155" s="468">
        <v>99999</v>
      </c>
      <c r="E155" s="468">
        <v>9999</v>
      </c>
      <c r="F155" s="469" t="s">
        <v>1807</v>
      </c>
      <c r="G155" s="509" t="b">
        <v>1</v>
      </c>
      <c r="H155" s="510">
        <v>145</v>
      </c>
      <c r="I155" s="501" t="s">
        <v>1641</v>
      </c>
      <c r="J155" s="511" t="s">
        <v>88</v>
      </c>
      <c r="K155" s="512" t="s">
        <v>88</v>
      </c>
      <c r="L155" s="512" t="s">
        <v>88</v>
      </c>
      <c r="M155" s="512">
        <v>9999</v>
      </c>
      <c r="N155" s="513">
        <v>0</v>
      </c>
      <c r="O155" s="501" t="s">
        <v>1641</v>
      </c>
      <c r="P155" s="511" t="s">
        <v>88</v>
      </c>
      <c r="Q155" s="512" t="s">
        <v>88</v>
      </c>
      <c r="R155" s="512" t="s">
        <v>88</v>
      </c>
      <c r="S155" s="512">
        <v>9999</v>
      </c>
      <c r="T155" s="513">
        <v>0</v>
      </c>
      <c r="U155" s="501" t="s">
        <v>1641</v>
      </c>
      <c r="V155" s="511" t="s">
        <v>88</v>
      </c>
      <c r="W155" s="512" t="s">
        <v>88</v>
      </c>
      <c r="X155" s="512" t="s">
        <v>88</v>
      </c>
      <c r="Y155" s="512">
        <v>9999</v>
      </c>
      <c r="Z155" s="513">
        <v>0</v>
      </c>
      <c r="AA155" s="501" t="s">
        <v>1641</v>
      </c>
      <c r="AB155" s="511" t="s">
        <v>88</v>
      </c>
      <c r="AC155" s="512" t="s">
        <v>88</v>
      </c>
      <c r="AD155" s="512" t="s">
        <v>88</v>
      </c>
      <c r="AE155" s="512">
        <v>9999</v>
      </c>
      <c r="AF155" s="513">
        <v>0</v>
      </c>
      <c r="AG155" s="501"/>
      <c r="AH155" s="521">
        <v>0</v>
      </c>
      <c r="AI155" s="514" t="s">
        <v>1641</v>
      </c>
      <c r="AJ155" s="515" t="s">
        <v>1641</v>
      </c>
      <c r="AK155" s="514" t="s">
        <v>1641</v>
      </c>
      <c r="AL155" s="516" t="s">
        <v>1641</v>
      </c>
      <c r="AM155" s="517">
        <v>0</v>
      </c>
      <c r="AN155" s="446">
        <v>0</v>
      </c>
      <c r="AO155" s="446">
        <v>0</v>
      </c>
      <c r="AP155" s="446">
        <v>0</v>
      </c>
      <c r="AQ155" s="446">
        <v>0</v>
      </c>
      <c r="AR155" s="446">
        <v>0</v>
      </c>
    </row>
    <row r="156" spans="1:44" ht="14.25">
      <c r="A156" s="468">
        <v>0</v>
      </c>
      <c r="B156" s="468">
        <v>0</v>
      </c>
      <c r="C156" s="518">
        <v>0</v>
      </c>
      <c r="D156" s="468">
        <v>99999</v>
      </c>
      <c r="E156" s="468">
        <v>9999</v>
      </c>
      <c r="F156" s="469" t="s">
        <v>1808</v>
      </c>
      <c r="G156" s="509" t="b">
        <v>1</v>
      </c>
      <c r="H156" s="510">
        <v>146</v>
      </c>
      <c r="I156" s="501" t="s">
        <v>1641</v>
      </c>
      <c r="J156" s="511" t="s">
        <v>88</v>
      </c>
      <c r="K156" s="512" t="s">
        <v>88</v>
      </c>
      <c r="L156" s="512" t="s">
        <v>88</v>
      </c>
      <c r="M156" s="512">
        <v>9999</v>
      </c>
      <c r="N156" s="513">
        <v>0</v>
      </c>
      <c r="O156" s="501" t="s">
        <v>1641</v>
      </c>
      <c r="P156" s="511" t="s">
        <v>88</v>
      </c>
      <c r="Q156" s="512" t="s">
        <v>88</v>
      </c>
      <c r="R156" s="512" t="s">
        <v>88</v>
      </c>
      <c r="S156" s="512">
        <v>9999</v>
      </c>
      <c r="T156" s="513">
        <v>0</v>
      </c>
      <c r="U156" s="501" t="s">
        <v>1641</v>
      </c>
      <c r="V156" s="511" t="s">
        <v>88</v>
      </c>
      <c r="W156" s="512" t="s">
        <v>88</v>
      </c>
      <c r="X156" s="512" t="s">
        <v>88</v>
      </c>
      <c r="Y156" s="512">
        <v>9999</v>
      </c>
      <c r="Z156" s="513">
        <v>0</v>
      </c>
      <c r="AA156" s="501" t="s">
        <v>1641</v>
      </c>
      <c r="AB156" s="511" t="s">
        <v>88</v>
      </c>
      <c r="AC156" s="512" t="s">
        <v>88</v>
      </c>
      <c r="AD156" s="512" t="s">
        <v>88</v>
      </c>
      <c r="AE156" s="512">
        <v>9999</v>
      </c>
      <c r="AF156" s="513">
        <v>0</v>
      </c>
      <c r="AG156" s="501"/>
      <c r="AH156" s="521">
        <v>0</v>
      </c>
      <c r="AI156" s="514" t="s">
        <v>1641</v>
      </c>
      <c r="AJ156" s="515" t="s">
        <v>1641</v>
      </c>
      <c r="AK156" s="514" t="s">
        <v>1641</v>
      </c>
      <c r="AL156" s="516" t="s">
        <v>1641</v>
      </c>
      <c r="AM156" s="517">
        <v>0</v>
      </c>
      <c r="AN156" s="446">
        <v>0</v>
      </c>
      <c r="AO156" s="446">
        <v>0</v>
      </c>
      <c r="AP156" s="446">
        <v>0</v>
      </c>
      <c r="AQ156" s="446">
        <v>0</v>
      </c>
      <c r="AR156" s="446">
        <v>0</v>
      </c>
    </row>
    <row r="157" spans="1:44" ht="14.25">
      <c r="A157" s="468">
        <v>0</v>
      </c>
      <c r="B157" s="468">
        <v>0</v>
      </c>
      <c r="C157" s="518">
        <v>0</v>
      </c>
      <c r="D157" s="468">
        <v>99999</v>
      </c>
      <c r="E157" s="468">
        <v>9999</v>
      </c>
      <c r="F157" s="469" t="s">
        <v>1809</v>
      </c>
      <c r="G157" s="509" t="b">
        <v>1</v>
      </c>
      <c r="H157" s="510">
        <v>147</v>
      </c>
      <c r="I157" s="501" t="s">
        <v>1641</v>
      </c>
      <c r="J157" s="511" t="s">
        <v>88</v>
      </c>
      <c r="K157" s="512" t="s">
        <v>88</v>
      </c>
      <c r="L157" s="512" t="s">
        <v>88</v>
      </c>
      <c r="M157" s="512">
        <v>9999</v>
      </c>
      <c r="N157" s="513">
        <v>0</v>
      </c>
      <c r="O157" s="501" t="s">
        <v>1641</v>
      </c>
      <c r="P157" s="511" t="s">
        <v>88</v>
      </c>
      <c r="Q157" s="512" t="s">
        <v>88</v>
      </c>
      <c r="R157" s="512" t="s">
        <v>88</v>
      </c>
      <c r="S157" s="512">
        <v>9999</v>
      </c>
      <c r="T157" s="513">
        <v>0</v>
      </c>
      <c r="U157" s="501" t="s">
        <v>1641</v>
      </c>
      <c r="V157" s="511" t="s">
        <v>88</v>
      </c>
      <c r="W157" s="512" t="s">
        <v>88</v>
      </c>
      <c r="X157" s="512" t="s">
        <v>88</v>
      </c>
      <c r="Y157" s="512">
        <v>9999</v>
      </c>
      <c r="Z157" s="513">
        <v>0</v>
      </c>
      <c r="AA157" s="501" t="s">
        <v>1641</v>
      </c>
      <c r="AB157" s="511" t="s">
        <v>88</v>
      </c>
      <c r="AC157" s="512" t="s">
        <v>88</v>
      </c>
      <c r="AD157" s="512" t="s">
        <v>88</v>
      </c>
      <c r="AE157" s="512">
        <v>9999</v>
      </c>
      <c r="AF157" s="513">
        <v>0</v>
      </c>
      <c r="AG157" s="501"/>
      <c r="AH157" s="521">
        <v>0</v>
      </c>
      <c r="AI157" s="514" t="s">
        <v>1641</v>
      </c>
      <c r="AJ157" s="515" t="s">
        <v>1641</v>
      </c>
      <c r="AK157" s="514" t="s">
        <v>1641</v>
      </c>
      <c r="AL157" s="516" t="s">
        <v>1641</v>
      </c>
      <c r="AM157" s="517">
        <v>0</v>
      </c>
      <c r="AN157" s="446">
        <v>0</v>
      </c>
      <c r="AO157" s="446">
        <v>0</v>
      </c>
      <c r="AP157" s="446">
        <v>0</v>
      </c>
      <c r="AQ157" s="446">
        <v>0</v>
      </c>
      <c r="AR157" s="446">
        <v>0</v>
      </c>
    </row>
    <row r="158" spans="1:44" ht="14.25">
      <c r="A158" s="468">
        <v>0</v>
      </c>
      <c r="B158" s="468">
        <v>0</v>
      </c>
      <c r="C158" s="518">
        <v>0</v>
      </c>
      <c r="D158" s="468">
        <v>99999</v>
      </c>
      <c r="E158" s="468">
        <v>9999</v>
      </c>
      <c r="F158" s="469" t="s">
        <v>1810</v>
      </c>
      <c r="G158" s="509" t="b">
        <v>1</v>
      </c>
      <c r="H158" s="510">
        <v>148</v>
      </c>
      <c r="I158" s="501" t="s">
        <v>1641</v>
      </c>
      <c r="J158" s="511" t="s">
        <v>88</v>
      </c>
      <c r="K158" s="512" t="s">
        <v>88</v>
      </c>
      <c r="L158" s="512" t="s">
        <v>88</v>
      </c>
      <c r="M158" s="512">
        <v>9999</v>
      </c>
      <c r="N158" s="513">
        <v>0</v>
      </c>
      <c r="O158" s="501" t="s">
        <v>1641</v>
      </c>
      <c r="P158" s="511" t="s">
        <v>88</v>
      </c>
      <c r="Q158" s="512" t="s">
        <v>88</v>
      </c>
      <c r="R158" s="512" t="s">
        <v>88</v>
      </c>
      <c r="S158" s="512">
        <v>9999</v>
      </c>
      <c r="T158" s="513">
        <v>0</v>
      </c>
      <c r="U158" s="501" t="s">
        <v>1641</v>
      </c>
      <c r="V158" s="511" t="s">
        <v>88</v>
      </c>
      <c r="W158" s="512" t="s">
        <v>88</v>
      </c>
      <c r="X158" s="512" t="s">
        <v>88</v>
      </c>
      <c r="Y158" s="512">
        <v>9999</v>
      </c>
      <c r="Z158" s="513">
        <v>0</v>
      </c>
      <c r="AA158" s="501" t="s">
        <v>1641</v>
      </c>
      <c r="AB158" s="511" t="s">
        <v>88</v>
      </c>
      <c r="AC158" s="512" t="s">
        <v>88</v>
      </c>
      <c r="AD158" s="512" t="s">
        <v>88</v>
      </c>
      <c r="AE158" s="512">
        <v>9999</v>
      </c>
      <c r="AF158" s="513">
        <v>0</v>
      </c>
      <c r="AG158" s="501"/>
      <c r="AH158" s="521">
        <v>0</v>
      </c>
      <c r="AI158" s="514" t="s">
        <v>1641</v>
      </c>
      <c r="AJ158" s="515" t="s">
        <v>1641</v>
      </c>
      <c r="AK158" s="514" t="s">
        <v>1641</v>
      </c>
      <c r="AL158" s="516" t="s">
        <v>1641</v>
      </c>
      <c r="AM158" s="517">
        <v>0</v>
      </c>
      <c r="AN158" s="446">
        <v>0</v>
      </c>
      <c r="AO158" s="446">
        <v>0</v>
      </c>
      <c r="AP158" s="446">
        <v>0</v>
      </c>
      <c r="AQ158" s="446">
        <v>0</v>
      </c>
      <c r="AR158" s="446">
        <v>0</v>
      </c>
    </row>
    <row r="159" spans="1:44" ht="14.25">
      <c r="A159" s="468">
        <v>0</v>
      </c>
      <c r="B159" s="468">
        <v>0</v>
      </c>
      <c r="C159" s="518">
        <v>0</v>
      </c>
      <c r="D159" s="468">
        <v>99999</v>
      </c>
      <c r="E159" s="468">
        <v>9999</v>
      </c>
      <c r="F159" s="469" t="s">
        <v>1811</v>
      </c>
      <c r="G159" s="509" t="b">
        <v>1</v>
      </c>
      <c r="H159" s="510">
        <v>149</v>
      </c>
      <c r="I159" s="501" t="s">
        <v>1641</v>
      </c>
      <c r="J159" s="511" t="s">
        <v>88</v>
      </c>
      <c r="K159" s="512" t="s">
        <v>88</v>
      </c>
      <c r="L159" s="512" t="s">
        <v>88</v>
      </c>
      <c r="M159" s="512">
        <v>9999</v>
      </c>
      <c r="N159" s="513">
        <v>0</v>
      </c>
      <c r="O159" s="501" t="s">
        <v>1641</v>
      </c>
      <c r="P159" s="511" t="s">
        <v>88</v>
      </c>
      <c r="Q159" s="512" t="s">
        <v>88</v>
      </c>
      <c r="R159" s="512" t="s">
        <v>88</v>
      </c>
      <c r="S159" s="512">
        <v>9999</v>
      </c>
      <c r="T159" s="513">
        <v>0</v>
      </c>
      <c r="U159" s="501" t="s">
        <v>1641</v>
      </c>
      <c r="V159" s="511" t="s">
        <v>88</v>
      </c>
      <c r="W159" s="512" t="s">
        <v>88</v>
      </c>
      <c r="X159" s="512" t="s">
        <v>88</v>
      </c>
      <c r="Y159" s="512">
        <v>9999</v>
      </c>
      <c r="Z159" s="513">
        <v>0</v>
      </c>
      <c r="AA159" s="501" t="s">
        <v>1641</v>
      </c>
      <c r="AB159" s="511" t="s">
        <v>88</v>
      </c>
      <c r="AC159" s="512" t="s">
        <v>88</v>
      </c>
      <c r="AD159" s="512" t="s">
        <v>88</v>
      </c>
      <c r="AE159" s="512">
        <v>9999</v>
      </c>
      <c r="AF159" s="513">
        <v>0</v>
      </c>
      <c r="AG159" s="501"/>
      <c r="AH159" s="521">
        <v>0</v>
      </c>
      <c r="AI159" s="514" t="s">
        <v>1641</v>
      </c>
      <c r="AJ159" s="515" t="s">
        <v>1641</v>
      </c>
      <c r="AK159" s="514" t="s">
        <v>1641</v>
      </c>
      <c r="AL159" s="516" t="s">
        <v>1641</v>
      </c>
      <c r="AM159" s="517">
        <v>0</v>
      </c>
      <c r="AN159" s="446">
        <v>0</v>
      </c>
      <c r="AO159" s="446">
        <v>0</v>
      </c>
      <c r="AP159" s="446">
        <v>0</v>
      </c>
      <c r="AQ159" s="446">
        <v>0</v>
      </c>
      <c r="AR159" s="446">
        <v>0</v>
      </c>
    </row>
    <row r="160" spans="1:44" ht="14.25">
      <c r="A160" s="468">
        <v>0</v>
      </c>
      <c r="B160" s="468">
        <v>0</v>
      </c>
      <c r="C160" s="518">
        <v>0</v>
      </c>
      <c r="D160" s="468">
        <v>99999</v>
      </c>
      <c r="E160" s="468">
        <v>9999</v>
      </c>
      <c r="F160" s="469" t="s">
        <v>1812</v>
      </c>
      <c r="G160" s="509" t="b">
        <v>1</v>
      </c>
      <c r="H160" s="510">
        <v>150</v>
      </c>
      <c r="I160" s="501" t="s">
        <v>1641</v>
      </c>
      <c r="J160" s="511" t="s">
        <v>88</v>
      </c>
      <c r="K160" s="512" t="s">
        <v>88</v>
      </c>
      <c r="L160" s="512" t="s">
        <v>88</v>
      </c>
      <c r="M160" s="512">
        <v>9999</v>
      </c>
      <c r="N160" s="513">
        <v>0</v>
      </c>
      <c r="O160" s="501" t="s">
        <v>1641</v>
      </c>
      <c r="P160" s="511" t="s">
        <v>88</v>
      </c>
      <c r="Q160" s="512" t="s">
        <v>88</v>
      </c>
      <c r="R160" s="512" t="s">
        <v>88</v>
      </c>
      <c r="S160" s="512">
        <v>9999</v>
      </c>
      <c r="T160" s="513">
        <v>0</v>
      </c>
      <c r="U160" s="501" t="s">
        <v>1641</v>
      </c>
      <c r="V160" s="511" t="s">
        <v>88</v>
      </c>
      <c r="W160" s="512" t="s">
        <v>88</v>
      </c>
      <c r="X160" s="512" t="s">
        <v>88</v>
      </c>
      <c r="Y160" s="512">
        <v>9999</v>
      </c>
      <c r="Z160" s="513">
        <v>0</v>
      </c>
      <c r="AA160" s="501" t="s">
        <v>1641</v>
      </c>
      <c r="AB160" s="511" t="s">
        <v>88</v>
      </c>
      <c r="AC160" s="512" t="s">
        <v>88</v>
      </c>
      <c r="AD160" s="512" t="s">
        <v>88</v>
      </c>
      <c r="AE160" s="512">
        <v>9999</v>
      </c>
      <c r="AF160" s="513">
        <v>0</v>
      </c>
      <c r="AG160" s="501"/>
      <c r="AH160" s="521">
        <v>0</v>
      </c>
      <c r="AI160" s="514" t="s">
        <v>1641</v>
      </c>
      <c r="AJ160" s="515" t="s">
        <v>1641</v>
      </c>
      <c r="AK160" s="514" t="s">
        <v>1641</v>
      </c>
      <c r="AL160" s="516" t="s">
        <v>1641</v>
      </c>
      <c r="AM160" s="517">
        <v>0</v>
      </c>
      <c r="AN160" s="446">
        <v>0</v>
      </c>
      <c r="AO160" s="446">
        <v>0</v>
      </c>
      <c r="AP160" s="446">
        <v>0</v>
      </c>
      <c r="AQ160" s="446">
        <v>0</v>
      </c>
      <c r="AR160" s="446">
        <v>0</v>
      </c>
    </row>
    <row r="161" spans="1:44" ht="14.25">
      <c r="A161" s="468">
        <v>0</v>
      </c>
      <c r="B161" s="468">
        <v>0</v>
      </c>
      <c r="C161" s="518">
        <v>0</v>
      </c>
      <c r="D161" s="468">
        <v>99999</v>
      </c>
      <c r="E161" s="468">
        <v>9999</v>
      </c>
      <c r="F161" s="469" t="s">
        <v>1813</v>
      </c>
      <c r="G161" s="509" t="b">
        <v>1</v>
      </c>
      <c r="H161" s="510">
        <v>151</v>
      </c>
      <c r="I161" s="501" t="s">
        <v>1641</v>
      </c>
      <c r="J161" s="511" t="s">
        <v>88</v>
      </c>
      <c r="K161" s="512" t="s">
        <v>88</v>
      </c>
      <c r="L161" s="512" t="s">
        <v>88</v>
      </c>
      <c r="M161" s="512">
        <v>9999</v>
      </c>
      <c r="N161" s="513">
        <v>0</v>
      </c>
      <c r="O161" s="501" t="s">
        <v>1641</v>
      </c>
      <c r="P161" s="511" t="s">
        <v>88</v>
      </c>
      <c r="Q161" s="512" t="s">
        <v>88</v>
      </c>
      <c r="R161" s="512" t="s">
        <v>88</v>
      </c>
      <c r="S161" s="512">
        <v>9999</v>
      </c>
      <c r="T161" s="513">
        <v>0</v>
      </c>
      <c r="U161" s="501" t="s">
        <v>1641</v>
      </c>
      <c r="V161" s="511" t="s">
        <v>88</v>
      </c>
      <c r="W161" s="512" t="s">
        <v>88</v>
      </c>
      <c r="X161" s="512" t="s">
        <v>88</v>
      </c>
      <c r="Y161" s="512">
        <v>9999</v>
      </c>
      <c r="Z161" s="513">
        <v>0</v>
      </c>
      <c r="AA161" s="501" t="s">
        <v>1641</v>
      </c>
      <c r="AB161" s="511" t="s">
        <v>88</v>
      </c>
      <c r="AC161" s="512" t="s">
        <v>88</v>
      </c>
      <c r="AD161" s="512" t="s">
        <v>88</v>
      </c>
      <c r="AE161" s="512">
        <v>9999</v>
      </c>
      <c r="AF161" s="513">
        <v>0</v>
      </c>
      <c r="AG161" s="501"/>
      <c r="AH161" s="521">
        <v>0</v>
      </c>
      <c r="AI161" s="514" t="s">
        <v>1641</v>
      </c>
      <c r="AJ161" s="515" t="s">
        <v>1641</v>
      </c>
      <c r="AK161" s="514" t="s">
        <v>1641</v>
      </c>
      <c r="AL161" s="516" t="s">
        <v>1641</v>
      </c>
      <c r="AM161" s="517">
        <v>0</v>
      </c>
      <c r="AN161" s="446">
        <v>0</v>
      </c>
      <c r="AO161" s="446">
        <v>0</v>
      </c>
      <c r="AP161" s="446">
        <v>0</v>
      </c>
      <c r="AQ161" s="446">
        <v>0</v>
      </c>
      <c r="AR161" s="446">
        <v>0</v>
      </c>
    </row>
    <row r="162" spans="1:44" ht="14.25">
      <c r="A162" s="468">
        <v>0</v>
      </c>
      <c r="B162" s="468">
        <v>0</v>
      </c>
      <c r="C162" s="518">
        <v>0</v>
      </c>
      <c r="D162" s="468">
        <v>99999</v>
      </c>
      <c r="E162" s="468">
        <v>9999</v>
      </c>
      <c r="F162" s="469" t="s">
        <v>1814</v>
      </c>
      <c r="G162" s="509" t="b">
        <v>1</v>
      </c>
      <c r="H162" s="510">
        <v>152</v>
      </c>
      <c r="I162" s="501" t="s">
        <v>1641</v>
      </c>
      <c r="J162" s="511" t="s">
        <v>88</v>
      </c>
      <c r="K162" s="512" t="s">
        <v>88</v>
      </c>
      <c r="L162" s="512" t="s">
        <v>88</v>
      </c>
      <c r="M162" s="512">
        <v>9999</v>
      </c>
      <c r="N162" s="513">
        <v>0</v>
      </c>
      <c r="O162" s="501" t="s">
        <v>1641</v>
      </c>
      <c r="P162" s="511" t="s">
        <v>88</v>
      </c>
      <c r="Q162" s="512" t="s">
        <v>88</v>
      </c>
      <c r="R162" s="512" t="s">
        <v>88</v>
      </c>
      <c r="S162" s="512">
        <v>9999</v>
      </c>
      <c r="T162" s="513">
        <v>0</v>
      </c>
      <c r="U162" s="501" t="s">
        <v>1641</v>
      </c>
      <c r="V162" s="511" t="s">
        <v>88</v>
      </c>
      <c r="W162" s="512" t="s">
        <v>88</v>
      </c>
      <c r="X162" s="512" t="s">
        <v>88</v>
      </c>
      <c r="Y162" s="512">
        <v>9999</v>
      </c>
      <c r="Z162" s="513">
        <v>0</v>
      </c>
      <c r="AA162" s="501" t="s">
        <v>1641</v>
      </c>
      <c r="AB162" s="511" t="s">
        <v>88</v>
      </c>
      <c r="AC162" s="512" t="s">
        <v>88</v>
      </c>
      <c r="AD162" s="512" t="s">
        <v>88</v>
      </c>
      <c r="AE162" s="512">
        <v>9999</v>
      </c>
      <c r="AF162" s="513">
        <v>0</v>
      </c>
      <c r="AG162" s="501"/>
      <c r="AH162" s="521">
        <v>0</v>
      </c>
      <c r="AI162" s="514" t="s">
        <v>1641</v>
      </c>
      <c r="AJ162" s="515" t="s">
        <v>1641</v>
      </c>
      <c r="AK162" s="514" t="s">
        <v>1641</v>
      </c>
      <c r="AL162" s="516" t="s">
        <v>1641</v>
      </c>
      <c r="AM162" s="517">
        <v>0</v>
      </c>
      <c r="AN162" s="446">
        <v>0</v>
      </c>
      <c r="AO162" s="446">
        <v>0</v>
      </c>
      <c r="AP162" s="446">
        <v>0</v>
      </c>
      <c r="AQ162" s="446">
        <v>0</v>
      </c>
      <c r="AR162" s="446">
        <v>0</v>
      </c>
    </row>
    <row r="163" spans="1:44" ht="14.25">
      <c r="A163" s="468">
        <v>0</v>
      </c>
      <c r="B163" s="468">
        <v>0</v>
      </c>
      <c r="C163" s="518">
        <v>0</v>
      </c>
      <c r="D163" s="468">
        <v>99999</v>
      </c>
      <c r="E163" s="468">
        <v>9999</v>
      </c>
      <c r="F163" s="469" t="s">
        <v>1815</v>
      </c>
      <c r="G163" s="509" t="b">
        <v>1</v>
      </c>
      <c r="H163" s="510">
        <v>153</v>
      </c>
      <c r="I163" s="501" t="s">
        <v>1641</v>
      </c>
      <c r="J163" s="511" t="s">
        <v>88</v>
      </c>
      <c r="K163" s="512" t="s">
        <v>88</v>
      </c>
      <c r="L163" s="512" t="s">
        <v>88</v>
      </c>
      <c r="M163" s="512">
        <v>9999</v>
      </c>
      <c r="N163" s="513">
        <v>0</v>
      </c>
      <c r="O163" s="501" t="s">
        <v>1641</v>
      </c>
      <c r="P163" s="511" t="s">
        <v>88</v>
      </c>
      <c r="Q163" s="512" t="s">
        <v>88</v>
      </c>
      <c r="R163" s="512" t="s">
        <v>88</v>
      </c>
      <c r="S163" s="512">
        <v>9999</v>
      </c>
      <c r="T163" s="513">
        <v>0</v>
      </c>
      <c r="U163" s="501" t="s">
        <v>1641</v>
      </c>
      <c r="V163" s="511" t="s">
        <v>88</v>
      </c>
      <c r="W163" s="512" t="s">
        <v>88</v>
      </c>
      <c r="X163" s="512" t="s">
        <v>88</v>
      </c>
      <c r="Y163" s="512">
        <v>9999</v>
      </c>
      <c r="Z163" s="513">
        <v>0</v>
      </c>
      <c r="AA163" s="501" t="s">
        <v>1641</v>
      </c>
      <c r="AB163" s="511" t="s">
        <v>88</v>
      </c>
      <c r="AC163" s="512" t="s">
        <v>88</v>
      </c>
      <c r="AD163" s="512" t="s">
        <v>88</v>
      </c>
      <c r="AE163" s="512">
        <v>9999</v>
      </c>
      <c r="AF163" s="513">
        <v>0</v>
      </c>
      <c r="AG163" s="501"/>
      <c r="AH163" s="521">
        <v>0</v>
      </c>
      <c r="AI163" s="514" t="s">
        <v>1641</v>
      </c>
      <c r="AJ163" s="515" t="s">
        <v>1641</v>
      </c>
      <c r="AK163" s="514" t="s">
        <v>1641</v>
      </c>
      <c r="AL163" s="516" t="s">
        <v>1641</v>
      </c>
      <c r="AM163" s="517">
        <v>0</v>
      </c>
      <c r="AN163" s="446">
        <v>0</v>
      </c>
      <c r="AO163" s="446">
        <v>0</v>
      </c>
      <c r="AP163" s="446">
        <v>0</v>
      </c>
      <c r="AQ163" s="446">
        <v>0</v>
      </c>
      <c r="AR163" s="446">
        <v>0</v>
      </c>
    </row>
    <row r="164" spans="1:44" ht="14.25">
      <c r="A164" s="468">
        <v>0</v>
      </c>
      <c r="B164" s="468">
        <v>0</v>
      </c>
      <c r="C164" s="518">
        <v>0</v>
      </c>
      <c r="D164" s="468">
        <v>99999</v>
      </c>
      <c r="E164" s="468">
        <v>9999</v>
      </c>
      <c r="F164" s="469" t="s">
        <v>1816</v>
      </c>
      <c r="G164" s="509" t="b">
        <v>1</v>
      </c>
      <c r="H164" s="510">
        <v>154</v>
      </c>
      <c r="I164" s="501" t="s">
        <v>1641</v>
      </c>
      <c r="J164" s="511" t="s">
        <v>88</v>
      </c>
      <c r="K164" s="512" t="s">
        <v>88</v>
      </c>
      <c r="L164" s="512" t="s">
        <v>88</v>
      </c>
      <c r="M164" s="512">
        <v>9999</v>
      </c>
      <c r="N164" s="513">
        <v>0</v>
      </c>
      <c r="O164" s="501" t="s">
        <v>1641</v>
      </c>
      <c r="P164" s="511" t="s">
        <v>88</v>
      </c>
      <c r="Q164" s="512" t="s">
        <v>88</v>
      </c>
      <c r="R164" s="512" t="s">
        <v>88</v>
      </c>
      <c r="S164" s="512">
        <v>9999</v>
      </c>
      <c r="T164" s="513">
        <v>0</v>
      </c>
      <c r="U164" s="501" t="s">
        <v>1641</v>
      </c>
      <c r="V164" s="511" t="s">
        <v>88</v>
      </c>
      <c r="W164" s="512" t="s">
        <v>88</v>
      </c>
      <c r="X164" s="512" t="s">
        <v>88</v>
      </c>
      <c r="Y164" s="512">
        <v>9999</v>
      </c>
      <c r="Z164" s="513">
        <v>0</v>
      </c>
      <c r="AA164" s="501" t="s">
        <v>1641</v>
      </c>
      <c r="AB164" s="511" t="s">
        <v>88</v>
      </c>
      <c r="AC164" s="512" t="s">
        <v>88</v>
      </c>
      <c r="AD164" s="512" t="s">
        <v>88</v>
      </c>
      <c r="AE164" s="512">
        <v>9999</v>
      </c>
      <c r="AF164" s="513">
        <v>0</v>
      </c>
      <c r="AG164" s="501"/>
      <c r="AH164" s="521">
        <v>0</v>
      </c>
      <c r="AI164" s="514" t="s">
        <v>1641</v>
      </c>
      <c r="AJ164" s="515" t="s">
        <v>1641</v>
      </c>
      <c r="AK164" s="514" t="s">
        <v>1641</v>
      </c>
      <c r="AL164" s="516" t="s">
        <v>1641</v>
      </c>
      <c r="AM164" s="517">
        <v>0</v>
      </c>
      <c r="AN164" s="446">
        <v>0</v>
      </c>
      <c r="AO164" s="446">
        <v>0</v>
      </c>
      <c r="AP164" s="446">
        <v>0</v>
      </c>
      <c r="AQ164" s="446">
        <v>0</v>
      </c>
      <c r="AR164" s="446">
        <v>0</v>
      </c>
    </row>
    <row r="165" spans="1:44" ht="14.25">
      <c r="A165" s="468">
        <v>0</v>
      </c>
      <c r="B165" s="468">
        <v>0</v>
      </c>
      <c r="C165" s="518">
        <v>0</v>
      </c>
      <c r="D165" s="468">
        <v>99999</v>
      </c>
      <c r="E165" s="468">
        <v>9999</v>
      </c>
      <c r="F165" s="469" t="s">
        <v>1817</v>
      </c>
      <c r="G165" s="509" t="b">
        <v>1</v>
      </c>
      <c r="H165" s="510">
        <v>155</v>
      </c>
      <c r="I165" s="501" t="s">
        <v>1641</v>
      </c>
      <c r="J165" s="511" t="s">
        <v>88</v>
      </c>
      <c r="K165" s="512" t="s">
        <v>88</v>
      </c>
      <c r="L165" s="512" t="s">
        <v>88</v>
      </c>
      <c r="M165" s="512">
        <v>9999</v>
      </c>
      <c r="N165" s="513">
        <v>0</v>
      </c>
      <c r="O165" s="501" t="s">
        <v>1641</v>
      </c>
      <c r="P165" s="511" t="s">
        <v>88</v>
      </c>
      <c r="Q165" s="512" t="s">
        <v>88</v>
      </c>
      <c r="R165" s="512" t="s">
        <v>88</v>
      </c>
      <c r="S165" s="512">
        <v>9999</v>
      </c>
      <c r="T165" s="513">
        <v>0</v>
      </c>
      <c r="U165" s="501" t="s">
        <v>1641</v>
      </c>
      <c r="V165" s="511" t="s">
        <v>88</v>
      </c>
      <c r="W165" s="512" t="s">
        <v>88</v>
      </c>
      <c r="X165" s="512" t="s">
        <v>88</v>
      </c>
      <c r="Y165" s="512">
        <v>9999</v>
      </c>
      <c r="Z165" s="513">
        <v>0</v>
      </c>
      <c r="AA165" s="501" t="s">
        <v>1641</v>
      </c>
      <c r="AB165" s="511" t="s">
        <v>88</v>
      </c>
      <c r="AC165" s="512" t="s">
        <v>88</v>
      </c>
      <c r="AD165" s="512" t="s">
        <v>88</v>
      </c>
      <c r="AE165" s="512">
        <v>9999</v>
      </c>
      <c r="AF165" s="513">
        <v>0</v>
      </c>
      <c r="AG165" s="501"/>
      <c r="AH165" s="521">
        <v>0</v>
      </c>
      <c r="AI165" s="514" t="s">
        <v>1641</v>
      </c>
      <c r="AJ165" s="515" t="s">
        <v>1641</v>
      </c>
      <c r="AK165" s="514" t="s">
        <v>1641</v>
      </c>
      <c r="AL165" s="516" t="s">
        <v>1641</v>
      </c>
      <c r="AM165" s="517">
        <v>0</v>
      </c>
      <c r="AN165" s="446">
        <v>0</v>
      </c>
      <c r="AO165" s="446">
        <v>0</v>
      </c>
      <c r="AP165" s="446">
        <v>0</v>
      </c>
      <c r="AQ165" s="446">
        <v>0</v>
      </c>
      <c r="AR165" s="446">
        <v>0</v>
      </c>
    </row>
    <row r="166" spans="1:44" ht="14.25">
      <c r="A166" s="468">
        <v>0</v>
      </c>
      <c r="B166" s="468">
        <v>0</v>
      </c>
      <c r="C166" s="518">
        <v>0</v>
      </c>
      <c r="D166" s="468">
        <v>99999</v>
      </c>
      <c r="E166" s="468">
        <v>9999</v>
      </c>
      <c r="F166" s="469" t="s">
        <v>1818</v>
      </c>
      <c r="G166" s="509" t="b">
        <v>1</v>
      </c>
      <c r="H166" s="510">
        <v>156</v>
      </c>
      <c r="I166" s="501" t="s">
        <v>1641</v>
      </c>
      <c r="J166" s="511" t="s">
        <v>88</v>
      </c>
      <c r="K166" s="512" t="s">
        <v>88</v>
      </c>
      <c r="L166" s="512" t="s">
        <v>88</v>
      </c>
      <c r="M166" s="512">
        <v>9999</v>
      </c>
      <c r="N166" s="513">
        <v>0</v>
      </c>
      <c r="O166" s="501" t="s">
        <v>1641</v>
      </c>
      <c r="P166" s="511" t="s">
        <v>88</v>
      </c>
      <c r="Q166" s="512" t="s">
        <v>88</v>
      </c>
      <c r="R166" s="512" t="s">
        <v>88</v>
      </c>
      <c r="S166" s="512">
        <v>9999</v>
      </c>
      <c r="T166" s="513">
        <v>0</v>
      </c>
      <c r="U166" s="501" t="s">
        <v>1641</v>
      </c>
      <c r="V166" s="511" t="s">
        <v>88</v>
      </c>
      <c r="W166" s="512" t="s">
        <v>88</v>
      </c>
      <c r="X166" s="512" t="s">
        <v>88</v>
      </c>
      <c r="Y166" s="512">
        <v>9999</v>
      </c>
      <c r="Z166" s="513">
        <v>0</v>
      </c>
      <c r="AA166" s="501" t="s">
        <v>1641</v>
      </c>
      <c r="AB166" s="511" t="s">
        <v>88</v>
      </c>
      <c r="AC166" s="512" t="s">
        <v>88</v>
      </c>
      <c r="AD166" s="512" t="s">
        <v>88</v>
      </c>
      <c r="AE166" s="512">
        <v>9999</v>
      </c>
      <c r="AF166" s="513">
        <v>0</v>
      </c>
      <c r="AG166" s="501"/>
      <c r="AH166" s="521">
        <v>0</v>
      </c>
      <c r="AI166" s="514" t="s">
        <v>1641</v>
      </c>
      <c r="AJ166" s="515" t="s">
        <v>1641</v>
      </c>
      <c r="AK166" s="514" t="s">
        <v>1641</v>
      </c>
      <c r="AL166" s="516" t="s">
        <v>1641</v>
      </c>
      <c r="AM166" s="517">
        <v>0</v>
      </c>
      <c r="AN166" s="446">
        <v>0</v>
      </c>
      <c r="AO166" s="446">
        <v>0</v>
      </c>
      <c r="AP166" s="446">
        <v>0</v>
      </c>
      <c r="AQ166" s="446">
        <v>0</v>
      </c>
      <c r="AR166" s="446">
        <v>0</v>
      </c>
    </row>
    <row r="167" spans="1:44" ht="14.25">
      <c r="A167" s="468">
        <v>0</v>
      </c>
      <c r="B167" s="468">
        <v>0</v>
      </c>
      <c r="C167" s="518">
        <v>0</v>
      </c>
      <c r="D167" s="468">
        <v>99999</v>
      </c>
      <c r="E167" s="468">
        <v>9999</v>
      </c>
      <c r="F167" s="469" t="s">
        <v>1819</v>
      </c>
      <c r="G167" s="509" t="b">
        <v>1</v>
      </c>
      <c r="H167" s="510">
        <v>157</v>
      </c>
      <c r="I167" s="501" t="s">
        <v>1641</v>
      </c>
      <c r="J167" s="511" t="s">
        <v>88</v>
      </c>
      <c r="K167" s="512" t="s">
        <v>88</v>
      </c>
      <c r="L167" s="512" t="s">
        <v>88</v>
      </c>
      <c r="M167" s="512">
        <v>9999</v>
      </c>
      <c r="N167" s="513">
        <v>0</v>
      </c>
      <c r="O167" s="501" t="s">
        <v>1641</v>
      </c>
      <c r="P167" s="511" t="s">
        <v>88</v>
      </c>
      <c r="Q167" s="512" t="s">
        <v>88</v>
      </c>
      <c r="R167" s="512" t="s">
        <v>88</v>
      </c>
      <c r="S167" s="512">
        <v>9999</v>
      </c>
      <c r="T167" s="513">
        <v>0</v>
      </c>
      <c r="U167" s="501" t="s">
        <v>1641</v>
      </c>
      <c r="V167" s="511" t="s">
        <v>88</v>
      </c>
      <c r="W167" s="512" t="s">
        <v>88</v>
      </c>
      <c r="X167" s="512" t="s">
        <v>88</v>
      </c>
      <c r="Y167" s="512">
        <v>9999</v>
      </c>
      <c r="Z167" s="513">
        <v>0</v>
      </c>
      <c r="AA167" s="501" t="s">
        <v>1641</v>
      </c>
      <c r="AB167" s="511" t="s">
        <v>88</v>
      </c>
      <c r="AC167" s="512" t="s">
        <v>88</v>
      </c>
      <c r="AD167" s="512" t="s">
        <v>88</v>
      </c>
      <c r="AE167" s="512">
        <v>9999</v>
      </c>
      <c r="AF167" s="513">
        <v>0</v>
      </c>
      <c r="AG167" s="501"/>
      <c r="AH167" s="521">
        <v>0</v>
      </c>
      <c r="AI167" s="514" t="s">
        <v>1641</v>
      </c>
      <c r="AJ167" s="515" t="s">
        <v>1641</v>
      </c>
      <c r="AK167" s="514" t="s">
        <v>1641</v>
      </c>
      <c r="AL167" s="516" t="s">
        <v>1641</v>
      </c>
      <c r="AM167" s="517">
        <v>0</v>
      </c>
      <c r="AN167" s="446">
        <v>0</v>
      </c>
      <c r="AO167" s="446">
        <v>0</v>
      </c>
      <c r="AP167" s="446">
        <v>0</v>
      </c>
      <c r="AQ167" s="446">
        <v>0</v>
      </c>
      <c r="AR167" s="446">
        <v>0</v>
      </c>
    </row>
    <row r="168" spans="1:44" ht="14.25">
      <c r="A168" s="468">
        <v>0</v>
      </c>
      <c r="B168" s="468">
        <v>0</v>
      </c>
      <c r="C168" s="518">
        <v>0</v>
      </c>
      <c r="D168" s="468">
        <v>99999</v>
      </c>
      <c r="E168" s="468">
        <v>9999</v>
      </c>
      <c r="F168" s="469" t="s">
        <v>1820</v>
      </c>
      <c r="G168" s="509" t="b">
        <v>1</v>
      </c>
      <c r="H168" s="510">
        <v>158</v>
      </c>
      <c r="I168" s="501" t="s">
        <v>1641</v>
      </c>
      <c r="J168" s="511" t="s">
        <v>88</v>
      </c>
      <c r="K168" s="512" t="s">
        <v>88</v>
      </c>
      <c r="L168" s="512" t="s">
        <v>88</v>
      </c>
      <c r="M168" s="512">
        <v>9999</v>
      </c>
      <c r="N168" s="513">
        <v>0</v>
      </c>
      <c r="O168" s="501" t="s">
        <v>1641</v>
      </c>
      <c r="P168" s="511" t="s">
        <v>88</v>
      </c>
      <c r="Q168" s="512" t="s">
        <v>88</v>
      </c>
      <c r="R168" s="512" t="s">
        <v>88</v>
      </c>
      <c r="S168" s="512">
        <v>9999</v>
      </c>
      <c r="T168" s="513">
        <v>0</v>
      </c>
      <c r="U168" s="501" t="s">
        <v>1641</v>
      </c>
      <c r="V168" s="511" t="s">
        <v>88</v>
      </c>
      <c r="W168" s="512" t="s">
        <v>88</v>
      </c>
      <c r="X168" s="512" t="s">
        <v>88</v>
      </c>
      <c r="Y168" s="512">
        <v>9999</v>
      </c>
      <c r="Z168" s="513">
        <v>0</v>
      </c>
      <c r="AA168" s="501" t="s">
        <v>1641</v>
      </c>
      <c r="AB168" s="511" t="s">
        <v>88</v>
      </c>
      <c r="AC168" s="512" t="s">
        <v>88</v>
      </c>
      <c r="AD168" s="512" t="s">
        <v>88</v>
      </c>
      <c r="AE168" s="512">
        <v>9999</v>
      </c>
      <c r="AF168" s="513">
        <v>0</v>
      </c>
      <c r="AG168" s="501"/>
      <c r="AH168" s="521">
        <v>0</v>
      </c>
      <c r="AI168" s="514" t="s">
        <v>1641</v>
      </c>
      <c r="AJ168" s="515" t="s">
        <v>1641</v>
      </c>
      <c r="AK168" s="514" t="s">
        <v>1641</v>
      </c>
      <c r="AL168" s="516" t="s">
        <v>1641</v>
      </c>
      <c r="AM168" s="517">
        <v>0</v>
      </c>
      <c r="AN168" s="446">
        <v>0</v>
      </c>
      <c r="AO168" s="446">
        <v>0</v>
      </c>
      <c r="AP168" s="446">
        <v>0</v>
      </c>
      <c r="AQ168" s="446">
        <v>0</v>
      </c>
      <c r="AR168" s="446">
        <v>0</v>
      </c>
    </row>
    <row r="169" spans="1:44" ht="14.25">
      <c r="A169" s="468">
        <v>0</v>
      </c>
      <c r="B169" s="468">
        <v>0</v>
      </c>
      <c r="C169" s="518">
        <v>0</v>
      </c>
      <c r="D169" s="468">
        <v>99999</v>
      </c>
      <c r="E169" s="468">
        <v>9999</v>
      </c>
      <c r="F169" s="469" t="s">
        <v>1821</v>
      </c>
      <c r="G169" s="509" t="b">
        <v>1</v>
      </c>
      <c r="H169" s="510">
        <v>159</v>
      </c>
      <c r="I169" s="501" t="s">
        <v>1641</v>
      </c>
      <c r="J169" s="511" t="s">
        <v>88</v>
      </c>
      <c r="K169" s="512" t="s">
        <v>88</v>
      </c>
      <c r="L169" s="512" t="s">
        <v>88</v>
      </c>
      <c r="M169" s="512">
        <v>9999</v>
      </c>
      <c r="N169" s="513">
        <v>0</v>
      </c>
      <c r="O169" s="501" t="s">
        <v>1641</v>
      </c>
      <c r="P169" s="511" t="s">
        <v>88</v>
      </c>
      <c r="Q169" s="512" t="s">
        <v>88</v>
      </c>
      <c r="R169" s="512" t="s">
        <v>88</v>
      </c>
      <c r="S169" s="512">
        <v>9999</v>
      </c>
      <c r="T169" s="513">
        <v>0</v>
      </c>
      <c r="U169" s="501" t="s">
        <v>1641</v>
      </c>
      <c r="V169" s="511" t="s">
        <v>88</v>
      </c>
      <c r="W169" s="512" t="s">
        <v>88</v>
      </c>
      <c r="X169" s="512" t="s">
        <v>88</v>
      </c>
      <c r="Y169" s="512">
        <v>9999</v>
      </c>
      <c r="Z169" s="513">
        <v>0</v>
      </c>
      <c r="AA169" s="501" t="s">
        <v>1641</v>
      </c>
      <c r="AB169" s="511" t="s">
        <v>88</v>
      </c>
      <c r="AC169" s="512" t="s">
        <v>88</v>
      </c>
      <c r="AD169" s="512" t="s">
        <v>88</v>
      </c>
      <c r="AE169" s="512">
        <v>9999</v>
      </c>
      <c r="AF169" s="513">
        <v>0</v>
      </c>
      <c r="AG169" s="501"/>
      <c r="AH169" s="521">
        <v>0</v>
      </c>
      <c r="AI169" s="514" t="s">
        <v>1641</v>
      </c>
      <c r="AJ169" s="515" t="s">
        <v>1641</v>
      </c>
      <c r="AK169" s="514" t="s">
        <v>1641</v>
      </c>
      <c r="AL169" s="516" t="s">
        <v>1641</v>
      </c>
      <c r="AM169" s="517">
        <v>0</v>
      </c>
      <c r="AN169" s="446">
        <v>0</v>
      </c>
      <c r="AO169" s="446">
        <v>0</v>
      </c>
      <c r="AP169" s="446">
        <v>0</v>
      </c>
      <c r="AQ169" s="446">
        <v>0</v>
      </c>
      <c r="AR169" s="446">
        <v>0</v>
      </c>
    </row>
    <row r="170" spans="1:44" ht="14.25">
      <c r="A170" s="468">
        <v>0</v>
      </c>
      <c r="B170" s="468">
        <v>0</v>
      </c>
      <c r="C170" s="518">
        <v>0</v>
      </c>
      <c r="D170" s="468">
        <v>99999</v>
      </c>
      <c r="E170" s="468">
        <v>9999</v>
      </c>
      <c r="F170" s="469" t="s">
        <v>1822</v>
      </c>
      <c r="G170" s="509" t="b">
        <v>1</v>
      </c>
      <c r="H170" s="510">
        <v>160</v>
      </c>
      <c r="I170" s="501" t="s">
        <v>1641</v>
      </c>
      <c r="J170" s="511" t="s">
        <v>88</v>
      </c>
      <c r="K170" s="512" t="s">
        <v>88</v>
      </c>
      <c r="L170" s="512" t="s">
        <v>88</v>
      </c>
      <c r="M170" s="512">
        <v>9999</v>
      </c>
      <c r="N170" s="513">
        <v>0</v>
      </c>
      <c r="O170" s="501" t="s">
        <v>1641</v>
      </c>
      <c r="P170" s="511" t="s">
        <v>88</v>
      </c>
      <c r="Q170" s="512" t="s">
        <v>88</v>
      </c>
      <c r="R170" s="512" t="s">
        <v>88</v>
      </c>
      <c r="S170" s="512">
        <v>9999</v>
      </c>
      <c r="T170" s="513">
        <v>0</v>
      </c>
      <c r="U170" s="501" t="s">
        <v>1641</v>
      </c>
      <c r="V170" s="511" t="s">
        <v>88</v>
      </c>
      <c r="W170" s="512" t="s">
        <v>88</v>
      </c>
      <c r="X170" s="512" t="s">
        <v>88</v>
      </c>
      <c r="Y170" s="512">
        <v>9999</v>
      </c>
      <c r="Z170" s="513">
        <v>0</v>
      </c>
      <c r="AA170" s="501" t="s">
        <v>1641</v>
      </c>
      <c r="AB170" s="511" t="s">
        <v>88</v>
      </c>
      <c r="AC170" s="512" t="s">
        <v>88</v>
      </c>
      <c r="AD170" s="512" t="s">
        <v>88</v>
      </c>
      <c r="AE170" s="512">
        <v>9999</v>
      </c>
      <c r="AF170" s="513">
        <v>0</v>
      </c>
      <c r="AG170" s="501"/>
      <c r="AH170" s="521">
        <v>0</v>
      </c>
      <c r="AI170" s="514" t="s">
        <v>1641</v>
      </c>
      <c r="AJ170" s="515" t="s">
        <v>1641</v>
      </c>
      <c r="AK170" s="514" t="s">
        <v>1641</v>
      </c>
      <c r="AL170" s="516" t="s">
        <v>1641</v>
      </c>
      <c r="AM170" s="517">
        <v>0</v>
      </c>
      <c r="AN170" s="446">
        <v>0</v>
      </c>
      <c r="AO170" s="446">
        <v>0</v>
      </c>
      <c r="AP170" s="446">
        <v>0</v>
      </c>
      <c r="AQ170" s="446">
        <v>0</v>
      </c>
      <c r="AR170" s="446">
        <v>0</v>
      </c>
    </row>
    <row r="171" spans="1:44" ht="14.25">
      <c r="A171" s="438">
        <v>0</v>
      </c>
      <c r="B171" s="438">
        <v>0</v>
      </c>
      <c r="C171" s="519">
        <v>0</v>
      </c>
      <c r="D171" s="438">
        <v>99999</v>
      </c>
      <c r="E171" s="468">
        <v>9999</v>
      </c>
      <c r="F171" s="469" t="s">
        <v>1823</v>
      </c>
      <c r="G171" s="509" t="b">
        <v>1</v>
      </c>
      <c r="H171" s="510">
        <v>161</v>
      </c>
      <c r="I171" s="501" t="s">
        <v>1641</v>
      </c>
      <c r="J171" s="511" t="s">
        <v>88</v>
      </c>
      <c r="K171" s="512" t="s">
        <v>88</v>
      </c>
      <c r="L171" s="512" t="s">
        <v>88</v>
      </c>
      <c r="M171" s="512">
        <v>9999</v>
      </c>
      <c r="N171" s="513">
        <v>0</v>
      </c>
      <c r="O171" s="501" t="s">
        <v>1641</v>
      </c>
      <c r="P171" s="511" t="s">
        <v>88</v>
      </c>
      <c r="Q171" s="512" t="s">
        <v>88</v>
      </c>
      <c r="R171" s="512" t="s">
        <v>88</v>
      </c>
      <c r="S171" s="512">
        <v>9999</v>
      </c>
      <c r="T171" s="513">
        <v>0</v>
      </c>
      <c r="U171" s="501" t="s">
        <v>1641</v>
      </c>
      <c r="V171" s="511" t="s">
        <v>88</v>
      </c>
      <c r="W171" s="512" t="s">
        <v>88</v>
      </c>
      <c r="X171" s="512" t="s">
        <v>88</v>
      </c>
      <c r="Y171" s="512">
        <v>9999</v>
      </c>
      <c r="Z171" s="513">
        <v>0</v>
      </c>
      <c r="AA171" s="501" t="s">
        <v>1641</v>
      </c>
      <c r="AB171" s="511" t="s">
        <v>88</v>
      </c>
      <c r="AC171" s="512" t="s">
        <v>88</v>
      </c>
      <c r="AD171" s="512" t="s">
        <v>88</v>
      </c>
      <c r="AE171" s="512">
        <v>9999</v>
      </c>
      <c r="AF171" s="513">
        <v>0</v>
      </c>
      <c r="AG171" s="501"/>
      <c r="AH171" s="521">
        <v>0</v>
      </c>
      <c r="AI171" s="514" t="s">
        <v>1641</v>
      </c>
      <c r="AJ171" s="515" t="s">
        <v>1641</v>
      </c>
      <c r="AK171" s="514" t="s">
        <v>1641</v>
      </c>
      <c r="AL171" s="516" t="s">
        <v>1641</v>
      </c>
      <c r="AM171" s="517">
        <v>0</v>
      </c>
      <c r="AN171" s="446">
        <v>0</v>
      </c>
      <c r="AO171" s="446">
        <v>0</v>
      </c>
      <c r="AP171" s="446">
        <v>0</v>
      </c>
      <c r="AQ171" s="446">
        <v>0</v>
      </c>
      <c r="AR171" s="446">
        <v>0</v>
      </c>
    </row>
    <row r="172" spans="1:44" ht="14.25">
      <c r="A172" s="468">
        <v>0</v>
      </c>
      <c r="B172" s="468">
        <v>0</v>
      </c>
      <c r="C172" s="518">
        <v>0</v>
      </c>
      <c r="D172" s="468">
        <v>99999</v>
      </c>
      <c r="E172" s="468">
        <v>9999</v>
      </c>
      <c r="F172" s="469" t="s">
        <v>1824</v>
      </c>
      <c r="G172" s="509" t="b">
        <v>1</v>
      </c>
      <c r="H172" s="510">
        <v>162</v>
      </c>
      <c r="I172" s="501" t="s">
        <v>1641</v>
      </c>
      <c r="J172" s="511" t="s">
        <v>88</v>
      </c>
      <c r="K172" s="512" t="s">
        <v>88</v>
      </c>
      <c r="L172" s="512" t="s">
        <v>88</v>
      </c>
      <c r="M172" s="512">
        <v>9999</v>
      </c>
      <c r="N172" s="513">
        <v>0</v>
      </c>
      <c r="O172" s="501" t="s">
        <v>1641</v>
      </c>
      <c r="P172" s="511" t="s">
        <v>88</v>
      </c>
      <c r="Q172" s="512" t="s">
        <v>88</v>
      </c>
      <c r="R172" s="512" t="s">
        <v>88</v>
      </c>
      <c r="S172" s="512">
        <v>9999</v>
      </c>
      <c r="T172" s="513">
        <v>0</v>
      </c>
      <c r="U172" s="501" t="s">
        <v>1641</v>
      </c>
      <c r="V172" s="511" t="s">
        <v>88</v>
      </c>
      <c r="W172" s="512" t="s">
        <v>88</v>
      </c>
      <c r="X172" s="512" t="s">
        <v>88</v>
      </c>
      <c r="Y172" s="512">
        <v>9999</v>
      </c>
      <c r="Z172" s="513">
        <v>0</v>
      </c>
      <c r="AA172" s="501" t="s">
        <v>1641</v>
      </c>
      <c r="AB172" s="511" t="s">
        <v>88</v>
      </c>
      <c r="AC172" s="512" t="s">
        <v>88</v>
      </c>
      <c r="AD172" s="512" t="s">
        <v>88</v>
      </c>
      <c r="AE172" s="512">
        <v>9999</v>
      </c>
      <c r="AF172" s="513">
        <v>0</v>
      </c>
      <c r="AG172" s="501"/>
      <c r="AH172" s="521">
        <v>0</v>
      </c>
      <c r="AI172" s="514" t="s">
        <v>1641</v>
      </c>
      <c r="AJ172" s="515" t="s">
        <v>1641</v>
      </c>
      <c r="AK172" s="514" t="s">
        <v>1641</v>
      </c>
      <c r="AL172" s="516" t="s">
        <v>1641</v>
      </c>
      <c r="AM172" s="517">
        <v>0</v>
      </c>
      <c r="AN172" s="446">
        <v>0</v>
      </c>
      <c r="AO172" s="446">
        <v>0</v>
      </c>
      <c r="AP172" s="446">
        <v>0</v>
      </c>
      <c r="AQ172" s="446">
        <v>0</v>
      </c>
      <c r="AR172" s="446">
        <v>0</v>
      </c>
    </row>
    <row r="173" spans="1:44" ht="14.25">
      <c r="A173" s="468">
        <v>0</v>
      </c>
      <c r="B173" s="468">
        <v>0</v>
      </c>
      <c r="C173" s="518">
        <v>0</v>
      </c>
      <c r="D173" s="468">
        <v>99999</v>
      </c>
      <c r="E173" s="468">
        <v>9999</v>
      </c>
      <c r="F173" s="469" t="s">
        <v>1825</v>
      </c>
      <c r="G173" s="509" t="b">
        <v>1</v>
      </c>
      <c r="H173" s="510">
        <v>163</v>
      </c>
      <c r="I173" s="501" t="s">
        <v>1641</v>
      </c>
      <c r="J173" s="511" t="s">
        <v>88</v>
      </c>
      <c r="K173" s="512" t="s">
        <v>88</v>
      </c>
      <c r="L173" s="512" t="s">
        <v>88</v>
      </c>
      <c r="M173" s="512">
        <v>9999</v>
      </c>
      <c r="N173" s="513">
        <v>0</v>
      </c>
      <c r="O173" s="501" t="s">
        <v>1641</v>
      </c>
      <c r="P173" s="511" t="s">
        <v>88</v>
      </c>
      <c r="Q173" s="512" t="s">
        <v>88</v>
      </c>
      <c r="R173" s="512" t="s">
        <v>88</v>
      </c>
      <c r="S173" s="512">
        <v>9999</v>
      </c>
      <c r="T173" s="513">
        <v>0</v>
      </c>
      <c r="U173" s="501" t="s">
        <v>1641</v>
      </c>
      <c r="V173" s="511" t="s">
        <v>88</v>
      </c>
      <c r="W173" s="512" t="s">
        <v>88</v>
      </c>
      <c r="X173" s="512" t="s">
        <v>88</v>
      </c>
      <c r="Y173" s="512">
        <v>9999</v>
      </c>
      <c r="Z173" s="513">
        <v>0</v>
      </c>
      <c r="AA173" s="501" t="s">
        <v>1641</v>
      </c>
      <c r="AB173" s="511" t="s">
        <v>88</v>
      </c>
      <c r="AC173" s="512" t="s">
        <v>88</v>
      </c>
      <c r="AD173" s="512" t="s">
        <v>88</v>
      </c>
      <c r="AE173" s="512">
        <v>9999</v>
      </c>
      <c r="AF173" s="513">
        <v>0</v>
      </c>
      <c r="AG173" s="501"/>
      <c r="AH173" s="521">
        <v>0</v>
      </c>
      <c r="AI173" s="514" t="s">
        <v>1641</v>
      </c>
      <c r="AJ173" s="515" t="s">
        <v>1641</v>
      </c>
      <c r="AK173" s="514" t="s">
        <v>1641</v>
      </c>
      <c r="AL173" s="516" t="s">
        <v>1641</v>
      </c>
      <c r="AM173" s="517">
        <v>0</v>
      </c>
      <c r="AN173" s="446">
        <v>0</v>
      </c>
      <c r="AO173" s="446">
        <v>0</v>
      </c>
      <c r="AP173" s="446">
        <v>0</v>
      </c>
      <c r="AQ173" s="446">
        <v>0</v>
      </c>
      <c r="AR173" s="446">
        <v>0</v>
      </c>
    </row>
    <row r="174" spans="1:44" ht="14.25">
      <c r="A174" s="468">
        <v>0</v>
      </c>
      <c r="B174" s="468">
        <v>0</v>
      </c>
      <c r="C174" s="518">
        <v>0</v>
      </c>
      <c r="D174" s="468">
        <v>99999</v>
      </c>
      <c r="E174" s="468">
        <v>9999</v>
      </c>
      <c r="F174" s="469" t="s">
        <v>1826</v>
      </c>
      <c r="G174" s="509" t="b">
        <v>1</v>
      </c>
      <c r="H174" s="510">
        <v>164</v>
      </c>
      <c r="I174" s="501" t="s">
        <v>1641</v>
      </c>
      <c r="J174" s="511" t="s">
        <v>88</v>
      </c>
      <c r="K174" s="512" t="s">
        <v>88</v>
      </c>
      <c r="L174" s="512" t="s">
        <v>88</v>
      </c>
      <c r="M174" s="512">
        <v>9999</v>
      </c>
      <c r="N174" s="513">
        <v>0</v>
      </c>
      <c r="O174" s="501" t="s">
        <v>1641</v>
      </c>
      <c r="P174" s="511" t="s">
        <v>88</v>
      </c>
      <c r="Q174" s="512" t="s">
        <v>88</v>
      </c>
      <c r="R174" s="512" t="s">
        <v>88</v>
      </c>
      <c r="S174" s="512">
        <v>9999</v>
      </c>
      <c r="T174" s="513">
        <v>0</v>
      </c>
      <c r="U174" s="501" t="s">
        <v>1641</v>
      </c>
      <c r="V174" s="511" t="s">
        <v>88</v>
      </c>
      <c r="W174" s="512" t="s">
        <v>88</v>
      </c>
      <c r="X174" s="512" t="s">
        <v>88</v>
      </c>
      <c r="Y174" s="512">
        <v>9999</v>
      </c>
      <c r="Z174" s="513">
        <v>0</v>
      </c>
      <c r="AA174" s="501" t="s">
        <v>1641</v>
      </c>
      <c r="AB174" s="511" t="s">
        <v>88</v>
      </c>
      <c r="AC174" s="512" t="s">
        <v>88</v>
      </c>
      <c r="AD174" s="512" t="s">
        <v>88</v>
      </c>
      <c r="AE174" s="512">
        <v>9999</v>
      </c>
      <c r="AF174" s="513">
        <v>0</v>
      </c>
      <c r="AG174" s="501"/>
      <c r="AH174" s="521">
        <v>0</v>
      </c>
      <c r="AI174" s="514" t="s">
        <v>1641</v>
      </c>
      <c r="AJ174" s="515" t="s">
        <v>1641</v>
      </c>
      <c r="AK174" s="514" t="s">
        <v>1641</v>
      </c>
      <c r="AL174" s="516" t="s">
        <v>1641</v>
      </c>
      <c r="AM174" s="517">
        <v>0</v>
      </c>
      <c r="AN174" s="446">
        <v>0</v>
      </c>
      <c r="AO174" s="446">
        <v>0</v>
      </c>
      <c r="AP174" s="446">
        <v>0</v>
      </c>
      <c r="AQ174" s="446">
        <v>0</v>
      </c>
      <c r="AR174" s="446">
        <v>0</v>
      </c>
    </row>
    <row r="175" spans="1:44" ht="14.25">
      <c r="A175" s="468">
        <v>0</v>
      </c>
      <c r="B175" s="468">
        <v>0</v>
      </c>
      <c r="C175" s="518">
        <v>0</v>
      </c>
      <c r="D175" s="468">
        <v>99999</v>
      </c>
      <c r="E175" s="468">
        <v>9999</v>
      </c>
      <c r="F175" s="469" t="s">
        <v>1827</v>
      </c>
      <c r="G175" s="509" t="b">
        <v>1</v>
      </c>
      <c r="H175" s="510">
        <v>165</v>
      </c>
      <c r="I175" s="501" t="s">
        <v>1641</v>
      </c>
      <c r="J175" s="511" t="s">
        <v>88</v>
      </c>
      <c r="K175" s="512" t="s">
        <v>88</v>
      </c>
      <c r="L175" s="512" t="s">
        <v>88</v>
      </c>
      <c r="M175" s="512">
        <v>9999</v>
      </c>
      <c r="N175" s="513">
        <v>0</v>
      </c>
      <c r="O175" s="501" t="s">
        <v>1641</v>
      </c>
      <c r="P175" s="511" t="s">
        <v>88</v>
      </c>
      <c r="Q175" s="512" t="s">
        <v>88</v>
      </c>
      <c r="R175" s="512" t="s">
        <v>88</v>
      </c>
      <c r="S175" s="512">
        <v>9999</v>
      </c>
      <c r="T175" s="513">
        <v>0</v>
      </c>
      <c r="U175" s="501" t="s">
        <v>1641</v>
      </c>
      <c r="V175" s="511" t="s">
        <v>88</v>
      </c>
      <c r="W175" s="512" t="s">
        <v>88</v>
      </c>
      <c r="X175" s="512" t="s">
        <v>88</v>
      </c>
      <c r="Y175" s="512">
        <v>9999</v>
      </c>
      <c r="Z175" s="513">
        <v>0</v>
      </c>
      <c r="AA175" s="501" t="s">
        <v>1641</v>
      </c>
      <c r="AB175" s="511" t="s">
        <v>88</v>
      </c>
      <c r="AC175" s="512" t="s">
        <v>88</v>
      </c>
      <c r="AD175" s="512" t="s">
        <v>88</v>
      </c>
      <c r="AE175" s="512">
        <v>9999</v>
      </c>
      <c r="AF175" s="513">
        <v>0</v>
      </c>
      <c r="AG175" s="501"/>
      <c r="AH175" s="521">
        <v>0</v>
      </c>
      <c r="AI175" s="514" t="s">
        <v>1641</v>
      </c>
      <c r="AJ175" s="515" t="s">
        <v>1641</v>
      </c>
      <c r="AK175" s="514" t="s">
        <v>1641</v>
      </c>
      <c r="AL175" s="516" t="s">
        <v>1641</v>
      </c>
      <c r="AM175" s="517">
        <v>0</v>
      </c>
      <c r="AN175" s="446">
        <v>0</v>
      </c>
      <c r="AO175" s="446">
        <v>0</v>
      </c>
      <c r="AP175" s="446">
        <v>0</v>
      </c>
      <c r="AQ175" s="446">
        <v>0</v>
      </c>
      <c r="AR175" s="446">
        <v>0</v>
      </c>
    </row>
    <row r="176" spans="1:44" ht="14.25">
      <c r="A176" s="468">
        <v>0</v>
      </c>
      <c r="B176" s="468">
        <v>0</v>
      </c>
      <c r="C176" s="518">
        <v>0</v>
      </c>
      <c r="D176" s="468">
        <v>99999</v>
      </c>
      <c r="E176" s="468">
        <v>9999</v>
      </c>
      <c r="F176" s="469" t="s">
        <v>1828</v>
      </c>
      <c r="G176" s="509" t="b">
        <v>1</v>
      </c>
      <c r="H176" s="510">
        <v>166</v>
      </c>
      <c r="I176" s="501" t="s">
        <v>1641</v>
      </c>
      <c r="J176" s="511" t="s">
        <v>88</v>
      </c>
      <c r="K176" s="512" t="s">
        <v>88</v>
      </c>
      <c r="L176" s="512" t="s">
        <v>88</v>
      </c>
      <c r="M176" s="512">
        <v>9999</v>
      </c>
      <c r="N176" s="513">
        <v>0</v>
      </c>
      <c r="O176" s="501" t="s">
        <v>1641</v>
      </c>
      <c r="P176" s="511" t="s">
        <v>88</v>
      </c>
      <c r="Q176" s="512" t="s">
        <v>88</v>
      </c>
      <c r="R176" s="512" t="s">
        <v>88</v>
      </c>
      <c r="S176" s="512">
        <v>9999</v>
      </c>
      <c r="T176" s="513">
        <v>0</v>
      </c>
      <c r="U176" s="501" t="s">
        <v>1641</v>
      </c>
      <c r="V176" s="511" t="s">
        <v>88</v>
      </c>
      <c r="W176" s="512" t="s">
        <v>88</v>
      </c>
      <c r="X176" s="512" t="s">
        <v>88</v>
      </c>
      <c r="Y176" s="512">
        <v>9999</v>
      </c>
      <c r="Z176" s="513">
        <v>0</v>
      </c>
      <c r="AA176" s="501" t="s">
        <v>1641</v>
      </c>
      <c r="AB176" s="511" t="s">
        <v>88</v>
      </c>
      <c r="AC176" s="512" t="s">
        <v>88</v>
      </c>
      <c r="AD176" s="512" t="s">
        <v>88</v>
      </c>
      <c r="AE176" s="512">
        <v>9999</v>
      </c>
      <c r="AF176" s="513">
        <v>0</v>
      </c>
      <c r="AG176" s="501"/>
      <c r="AH176" s="521">
        <v>0</v>
      </c>
      <c r="AI176" s="514" t="s">
        <v>1641</v>
      </c>
      <c r="AJ176" s="515" t="s">
        <v>1641</v>
      </c>
      <c r="AK176" s="514" t="s">
        <v>1641</v>
      </c>
      <c r="AL176" s="516" t="s">
        <v>1641</v>
      </c>
      <c r="AM176" s="517">
        <v>0</v>
      </c>
      <c r="AN176" s="446">
        <v>0</v>
      </c>
      <c r="AO176" s="446">
        <v>0</v>
      </c>
      <c r="AP176" s="446">
        <v>0</v>
      </c>
      <c r="AQ176" s="446">
        <v>0</v>
      </c>
      <c r="AR176" s="446">
        <v>0</v>
      </c>
    </row>
    <row r="177" spans="1:44" ht="14.25">
      <c r="A177" s="468">
        <v>0</v>
      </c>
      <c r="B177" s="468">
        <v>0</v>
      </c>
      <c r="C177" s="518">
        <v>0</v>
      </c>
      <c r="D177" s="468">
        <v>99999</v>
      </c>
      <c r="E177" s="468">
        <v>9999</v>
      </c>
      <c r="F177" s="469" t="s">
        <v>1829</v>
      </c>
      <c r="G177" s="509" t="b">
        <v>1</v>
      </c>
      <c r="H177" s="510">
        <v>167</v>
      </c>
      <c r="I177" s="501" t="s">
        <v>1641</v>
      </c>
      <c r="J177" s="511" t="s">
        <v>88</v>
      </c>
      <c r="K177" s="512" t="s">
        <v>88</v>
      </c>
      <c r="L177" s="512" t="s">
        <v>88</v>
      </c>
      <c r="M177" s="512">
        <v>9999</v>
      </c>
      <c r="N177" s="513">
        <v>0</v>
      </c>
      <c r="O177" s="501" t="s">
        <v>1641</v>
      </c>
      <c r="P177" s="511" t="s">
        <v>88</v>
      </c>
      <c r="Q177" s="512" t="s">
        <v>88</v>
      </c>
      <c r="R177" s="512" t="s">
        <v>88</v>
      </c>
      <c r="S177" s="512">
        <v>9999</v>
      </c>
      <c r="T177" s="513">
        <v>0</v>
      </c>
      <c r="U177" s="501" t="s">
        <v>1641</v>
      </c>
      <c r="V177" s="511" t="s">
        <v>88</v>
      </c>
      <c r="W177" s="512" t="s">
        <v>88</v>
      </c>
      <c r="X177" s="512" t="s">
        <v>88</v>
      </c>
      <c r="Y177" s="512">
        <v>9999</v>
      </c>
      <c r="Z177" s="513">
        <v>0</v>
      </c>
      <c r="AA177" s="501" t="s">
        <v>1641</v>
      </c>
      <c r="AB177" s="511" t="s">
        <v>88</v>
      </c>
      <c r="AC177" s="512" t="s">
        <v>88</v>
      </c>
      <c r="AD177" s="512" t="s">
        <v>88</v>
      </c>
      <c r="AE177" s="512">
        <v>9999</v>
      </c>
      <c r="AF177" s="513">
        <v>0</v>
      </c>
      <c r="AG177" s="501"/>
      <c r="AH177" s="521">
        <v>0</v>
      </c>
      <c r="AI177" s="514" t="s">
        <v>1641</v>
      </c>
      <c r="AJ177" s="515" t="s">
        <v>1641</v>
      </c>
      <c r="AK177" s="514" t="s">
        <v>1641</v>
      </c>
      <c r="AL177" s="516" t="s">
        <v>1641</v>
      </c>
      <c r="AM177" s="517">
        <v>0</v>
      </c>
      <c r="AN177" s="446">
        <v>0</v>
      </c>
      <c r="AO177" s="446">
        <v>0</v>
      </c>
      <c r="AP177" s="446">
        <v>0</v>
      </c>
      <c r="AQ177" s="446">
        <v>0</v>
      </c>
      <c r="AR177" s="446">
        <v>0</v>
      </c>
    </row>
    <row r="178" spans="1:44" ht="14.25">
      <c r="A178" s="468">
        <v>0</v>
      </c>
      <c r="B178" s="468">
        <v>0</v>
      </c>
      <c r="C178" s="518">
        <v>0</v>
      </c>
      <c r="D178" s="468">
        <v>99999</v>
      </c>
      <c r="E178" s="468">
        <v>9999</v>
      </c>
      <c r="F178" s="469" t="s">
        <v>1830</v>
      </c>
      <c r="G178" s="509" t="b">
        <v>1</v>
      </c>
      <c r="H178" s="510">
        <v>168</v>
      </c>
      <c r="I178" s="501" t="s">
        <v>1641</v>
      </c>
      <c r="J178" s="511" t="s">
        <v>88</v>
      </c>
      <c r="K178" s="512" t="s">
        <v>88</v>
      </c>
      <c r="L178" s="512" t="s">
        <v>88</v>
      </c>
      <c r="M178" s="512">
        <v>9999</v>
      </c>
      <c r="N178" s="513">
        <v>0</v>
      </c>
      <c r="O178" s="501" t="s">
        <v>1641</v>
      </c>
      <c r="P178" s="511" t="s">
        <v>88</v>
      </c>
      <c r="Q178" s="512" t="s">
        <v>88</v>
      </c>
      <c r="R178" s="512" t="s">
        <v>88</v>
      </c>
      <c r="S178" s="512">
        <v>9999</v>
      </c>
      <c r="T178" s="513">
        <v>0</v>
      </c>
      <c r="U178" s="501" t="s">
        <v>1641</v>
      </c>
      <c r="V178" s="511" t="s">
        <v>88</v>
      </c>
      <c r="W178" s="512" t="s">
        <v>88</v>
      </c>
      <c r="X178" s="512" t="s">
        <v>88</v>
      </c>
      <c r="Y178" s="512">
        <v>9999</v>
      </c>
      <c r="Z178" s="513">
        <v>0</v>
      </c>
      <c r="AA178" s="501" t="s">
        <v>1641</v>
      </c>
      <c r="AB178" s="511" t="s">
        <v>88</v>
      </c>
      <c r="AC178" s="512" t="s">
        <v>88</v>
      </c>
      <c r="AD178" s="512" t="s">
        <v>88</v>
      </c>
      <c r="AE178" s="512">
        <v>9999</v>
      </c>
      <c r="AF178" s="513">
        <v>0</v>
      </c>
      <c r="AG178" s="501"/>
      <c r="AH178" s="521">
        <v>0</v>
      </c>
      <c r="AI178" s="514" t="s">
        <v>1641</v>
      </c>
      <c r="AJ178" s="515" t="s">
        <v>1641</v>
      </c>
      <c r="AK178" s="514" t="s">
        <v>1641</v>
      </c>
      <c r="AL178" s="516" t="s">
        <v>1641</v>
      </c>
      <c r="AM178" s="517">
        <v>0</v>
      </c>
      <c r="AN178" s="446">
        <v>0</v>
      </c>
      <c r="AO178" s="446">
        <v>0</v>
      </c>
      <c r="AP178" s="446">
        <v>0</v>
      </c>
      <c r="AQ178" s="446">
        <v>0</v>
      </c>
      <c r="AR178" s="446">
        <v>0</v>
      </c>
    </row>
    <row r="179" spans="1:44" ht="14.25">
      <c r="A179" s="468">
        <v>0</v>
      </c>
      <c r="B179" s="468">
        <v>0</v>
      </c>
      <c r="C179" s="518">
        <v>0</v>
      </c>
      <c r="D179" s="468">
        <v>99999</v>
      </c>
      <c r="E179" s="468">
        <v>9999</v>
      </c>
      <c r="F179" s="469" t="s">
        <v>1831</v>
      </c>
      <c r="G179" s="509" t="b">
        <v>1</v>
      </c>
      <c r="H179" s="510">
        <v>169</v>
      </c>
      <c r="I179" s="501" t="s">
        <v>1641</v>
      </c>
      <c r="J179" s="511" t="s">
        <v>88</v>
      </c>
      <c r="K179" s="512" t="s">
        <v>88</v>
      </c>
      <c r="L179" s="512" t="s">
        <v>88</v>
      </c>
      <c r="M179" s="512">
        <v>9999</v>
      </c>
      <c r="N179" s="513">
        <v>0</v>
      </c>
      <c r="O179" s="501" t="s">
        <v>1641</v>
      </c>
      <c r="P179" s="511" t="s">
        <v>88</v>
      </c>
      <c r="Q179" s="512" t="s">
        <v>88</v>
      </c>
      <c r="R179" s="512" t="s">
        <v>88</v>
      </c>
      <c r="S179" s="512">
        <v>9999</v>
      </c>
      <c r="T179" s="513">
        <v>0</v>
      </c>
      <c r="U179" s="501" t="s">
        <v>1641</v>
      </c>
      <c r="V179" s="511" t="s">
        <v>88</v>
      </c>
      <c r="W179" s="512" t="s">
        <v>88</v>
      </c>
      <c r="X179" s="512" t="s">
        <v>88</v>
      </c>
      <c r="Y179" s="512">
        <v>9999</v>
      </c>
      <c r="Z179" s="513">
        <v>0</v>
      </c>
      <c r="AA179" s="501" t="s">
        <v>1641</v>
      </c>
      <c r="AB179" s="511" t="s">
        <v>88</v>
      </c>
      <c r="AC179" s="512" t="s">
        <v>88</v>
      </c>
      <c r="AD179" s="512" t="s">
        <v>88</v>
      </c>
      <c r="AE179" s="512">
        <v>9999</v>
      </c>
      <c r="AF179" s="513">
        <v>0</v>
      </c>
      <c r="AG179" s="501"/>
      <c r="AH179" s="521">
        <v>0</v>
      </c>
      <c r="AI179" s="514" t="s">
        <v>1641</v>
      </c>
      <c r="AJ179" s="515" t="s">
        <v>1641</v>
      </c>
      <c r="AK179" s="514" t="s">
        <v>1641</v>
      </c>
      <c r="AL179" s="516" t="s">
        <v>1641</v>
      </c>
      <c r="AM179" s="517">
        <v>0</v>
      </c>
      <c r="AN179" s="446">
        <v>0</v>
      </c>
      <c r="AO179" s="446">
        <v>0</v>
      </c>
      <c r="AP179" s="446">
        <v>0</v>
      </c>
      <c r="AQ179" s="446">
        <v>0</v>
      </c>
      <c r="AR179" s="446">
        <v>0</v>
      </c>
    </row>
    <row r="180" spans="1:44" ht="14.25">
      <c r="A180" s="468">
        <v>0</v>
      </c>
      <c r="B180" s="468">
        <v>0</v>
      </c>
      <c r="C180" s="518">
        <v>0</v>
      </c>
      <c r="D180" s="468">
        <v>99999</v>
      </c>
      <c r="E180" s="468">
        <v>9999</v>
      </c>
      <c r="F180" s="469" t="s">
        <v>1832</v>
      </c>
      <c r="G180" s="509" t="b">
        <v>1</v>
      </c>
      <c r="H180" s="510">
        <v>170</v>
      </c>
      <c r="I180" s="501" t="s">
        <v>1641</v>
      </c>
      <c r="J180" s="511" t="s">
        <v>88</v>
      </c>
      <c r="K180" s="512" t="s">
        <v>88</v>
      </c>
      <c r="L180" s="512" t="s">
        <v>88</v>
      </c>
      <c r="M180" s="512">
        <v>9999</v>
      </c>
      <c r="N180" s="513">
        <v>0</v>
      </c>
      <c r="O180" s="501" t="s">
        <v>1641</v>
      </c>
      <c r="P180" s="511" t="s">
        <v>88</v>
      </c>
      <c r="Q180" s="512" t="s">
        <v>88</v>
      </c>
      <c r="R180" s="512" t="s">
        <v>88</v>
      </c>
      <c r="S180" s="512">
        <v>9999</v>
      </c>
      <c r="T180" s="513">
        <v>0</v>
      </c>
      <c r="U180" s="501" t="s">
        <v>1641</v>
      </c>
      <c r="V180" s="511" t="s">
        <v>88</v>
      </c>
      <c r="W180" s="512" t="s">
        <v>88</v>
      </c>
      <c r="X180" s="512" t="s">
        <v>88</v>
      </c>
      <c r="Y180" s="512">
        <v>9999</v>
      </c>
      <c r="Z180" s="513">
        <v>0</v>
      </c>
      <c r="AA180" s="501" t="s">
        <v>1641</v>
      </c>
      <c r="AB180" s="511" t="s">
        <v>88</v>
      </c>
      <c r="AC180" s="512" t="s">
        <v>88</v>
      </c>
      <c r="AD180" s="512" t="s">
        <v>88</v>
      </c>
      <c r="AE180" s="512">
        <v>9999</v>
      </c>
      <c r="AF180" s="513">
        <v>0</v>
      </c>
      <c r="AG180" s="501"/>
      <c r="AH180" s="521">
        <v>0</v>
      </c>
      <c r="AI180" s="514" t="s">
        <v>1641</v>
      </c>
      <c r="AJ180" s="515" t="s">
        <v>1641</v>
      </c>
      <c r="AK180" s="514" t="s">
        <v>1641</v>
      </c>
      <c r="AL180" s="516" t="s">
        <v>1641</v>
      </c>
      <c r="AM180" s="517">
        <v>0</v>
      </c>
      <c r="AN180" s="446">
        <v>0</v>
      </c>
      <c r="AO180" s="446">
        <v>0</v>
      </c>
      <c r="AP180" s="446">
        <v>0</v>
      </c>
      <c r="AQ180" s="446">
        <v>0</v>
      </c>
      <c r="AR180" s="446">
        <v>0</v>
      </c>
    </row>
    <row r="181" spans="1:44" ht="14.25">
      <c r="A181" s="468">
        <v>0</v>
      </c>
      <c r="B181" s="468">
        <v>0</v>
      </c>
      <c r="C181" s="518">
        <v>0</v>
      </c>
      <c r="D181" s="468">
        <v>99999</v>
      </c>
      <c r="E181" s="468">
        <v>9999</v>
      </c>
      <c r="F181" s="469" t="s">
        <v>1833</v>
      </c>
      <c r="G181" s="509" t="b">
        <v>1</v>
      </c>
      <c r="H181" s="510">
        <v>171</v>
      </c>
      <c r="I181" s="501" t="s">
        <v>1641</v>
      </c>
      <c r="J181" s="511" t="s">
        <v>88</v>
      </c>
      <c r="K181" s="512" t="s">
        <v>88</v>
      </c>
      <c r="L181" s="512" t="s">
        <v>88</v>
      </c>
      <c r="M181" s="512">
        <v>9999</v>
      </c>
      <c r="N181" s="513">
        <v>0</v>
      </c>
      <c r="O181" s="501" t="s">
        <v>1641</v>
      </c>
      <c r="P181" s="511" t="s">
        <v>88</v>
      </c>
      <c r="Q181" s="512" t="s">
        <v>88</v>
      </c>
      <c r="R181" s="512" t="s">
        <v>88</v>
      </c>
      <c r="S181" s="512">
        <v>9999</v>
      </c>
      <c r="T181" s="513">
        <v>0</v>
      </c>
      <c r="U181" s="501" t="s">
        <v>1641</v>
      </c>
      <c r="V181" s="511" t="s">
        <v>88</v>
      </c>
      <c r="W181" s="512" t="s">
        <v>88</v>
      </c>
      <c r="X181" s="512" t="s">
        <v>88</v>
      </c>
      <c r="Y181" s="512">
        <v>9999</v>
      </c>
      <c r="Z181" s="513">
        <v>0</v>
      </c>
      <c r="AA181" s="501" t="s">
        <v>1641</v>
      </c>
      <c r="AB181" s="511" t="s">
        <v>88</v>
      </c>
      <c r="AC181" s="512" t="s">
        <v>88</v>
      </c>
      <c r="AD181" s="512" t="s">
        <v>88</v>
      </c>
      <c r="AE181" s="512">
        <v>9999</v>
      </c>
      <c r="AF181" s="513">
        <v>0</v>
      </c>
      <c r="AG181" s="501"/>
      <c r="AH181" s="521">
        <v>0</v>
      </c>
      <c r="AI181" s="514" t="s">
        <v>1641</v>
      </c>
      <c r="AJ181" s="515" t="s">
        <v>1641</v>
      </c>
      <c r="AK181" s="514" t="s">
        <v>1641</v>
      </c>
      <c r="AL181" s="516" t="s">
        <v>1641</v>
      </c>
      <c r="AM181" s="517">
        <v>0</v>
      </c>
      <c r="AN181" s="446">
        <v>0</v>
      </c>
      <c r="AO181" s="446">
        <v>0</v>
      </c>
      <c r="AP181" s="446">
        <v>0</v>
      </c>
      <c r="AQ181" s="446">
        <v>0</v>
      </c>
      <c r="AR181" s="446">
        <v>0</v>
      </c>
    </row>
    <row r="182" spans="1:44" ht="14.25">
      <c r="A182" s="468">
        <v>0</v>
      </c>
      <c r="B182" s="468">
        <v>0</v>
      </c>
      <c r="C182" s="518">
        <v>0</v>
      </c>
      <c r="D182" s="468">
        <v>99999</v>
      </c>
      <c r="E182" s="468">
        <v>9999</v>
      </c>
      <c r="F182" s="469" t="s">
        <v>1834</v>
      </c>
      <c r="G182" s="509" t="b">
        <v>1</v>
      </c>
      <c r="H182" s="510">
        <v>172</v>
      </c>
      <c r="I182" s="501" t="s">
        <v>1641</v>
      </c>
      <c r="J182" s="511" t="s">
        <v>88</v>
      </c>
      <c r="K182" s="512" t="s">
        <v>88</v>
      </c>
      <c r="L182" s="512" t="s">
        <v>88</v>
      </c>
      <c r="M182" s="512">
        <v>9999</v>
      </c>
      <c r="N182" s="513">
        <v>0</v>
      </c>
      <c r="O182" s="501" t="s">
        <v>1641</v>
      </c>
      <c r="P182" s="511" t="s">
        <v>88</v>
      </c>
      <c r="Q182" s="512" t="s">
        <v>88</v>
      </c>
      <c r="R182" s="512" t="s">
        <v>88</v>
      </c>
      <c r="S182" s="512">
        <v>9999</v>
      </c>
      <c r="T182" s="513">
        <v>0</v>
      </c>
      <c r="U182" s="501" t="s">
        <v>1641</v>
      </c>
      <c r="V182" s="511" t="s">
        <v>88</v>
      </c>
      <c r="W182" s="512" t="s">
        <v>88</v>
      </c>
      <c r="X182" s="512" t="s">
        <v>88</v>
      </c>
      <c r="Y182" s="512">
        <v>9999</v>
      </c>
      <c r="Z182" s="513">
        <v>0</v>
      </c>
      <c r="AA182" s="501" t="s">
        <v>1641</v>
      </c>
      <c r="AB182" s="511" t="s">
        <v>88</v>
      </c>
      <c r="AC182" s="512" t="s">
        <v>88</v>
      </c>
      <c r="AD182" s="512" t="s">
        <v>88</v>
      </c>
      <c r="AE182" s="512">
        <v>9999</v>
      </c>
      <c r="AF182" s="513">
        <v>0</v>
      </c>
      <c r="AG182" s="501"/>
      <c r="AH182" s="521">
        <v>0</v>
      </c>
      <c r="AI182" s="514" t="s">
        <v>1641</v>
      </c>
      <c r="AJ182" s="515" t="s">
        <v>1641</v>
      </c>
      <c r="AK182" s="514" t="s">
        <v>1641</v>
      </c>
      <c r="AL182" s="516" t="s">
        <v>1641</v>
      </c>
      <c r="AM182" s="517">
        <v>0</v>
      </c>
      <c r="AN182" s="446">
        <v>0</v>
      </c>
      <c r="AO182" s="446">
        <v>0</v>
      </c>
      <c r="AP182" s="446">
        <v>0</v>
      </c>
      <c r="AQ182" s="446">
        <v>0</v>
      </c>
      <c r="AR182" s="446">
        <v>0</v>
      </c>
    </row>
    <row r="183" spans="1:44" ht="14.25">
      <c r="A183" s="468">
        <v>0</v>
      </c>
      <c r="B183" s="468">
        <v>0</v>
      </c>
      <c r="C183" s="518">
        <v>0</v>
      </c>
      <c r="D183" s="468">
        <v>99999</v>
      </c>
      <c r="E183" s="468">
        <v>9999</v>
      </c>
      <c r="F183" s="469" t="s">
        <v>1835</v>
      </c>
      <c r="G183" s="509" t="b">
        <v>1</v>
      </c>
      <c r="H183" s="510">
        <v>173</v>
      </c>
      <c r="I183" s="501" t="s">
        <v>1641</v>
      </c>
      <c r="J183" s="511" t="s">
        <v>88</v>
      </c>
      <c r="K183" s="512" t="s">
        <v>88</v>
      </c>
      <c r="L183" s="512" t="s">
        <v>88</v>
      </c>
      <c r="M183" s="512">
        <v>9999</v>
      </c>
      <c r="N183" s="513">
        <v>0</v>
      </c>
      <c r="O183" s="501" t="s">
        <v>1641</v>
      </c>
      <c r="P183" s="511" t="s">
        <v>88</v>
      </c>
      <c r="Q183" s="512" t="s">
        <v>88</v>
      </c>
      <c r="R183" s="512" t="s">
        <v>88</v>
      </c>
      <c r="S183" s="512">
        <v>9999</v>
      </c>
      <c r="T183" s="513">
        <v>0</v>
      </c>
      <c r="U183" s="501" t="s">
        <v>1641</v>
      </c>
      <c r="V183" s="511" t="s">
        <v>88</v>
      </c>
      <c r="W183" s="512" t="s">
        <v>88</v>
      </c>
      <c r="X183" s="512" t="s">
        <v>88</v>
      </c>
      <c r="Y183" s="512">
        <v>9999</v>
      </c>
      <c r="Z183" s="513">
        <v>0</v>
      </c>
      <c r="AA183" s="501" t="s">
        <v>1641</v>
      </c>
      <c r="AB183" s="511" t="s">
        <v>88</v>
      </c>
      <c r="AC183" s="512" t="s">
        <v>88</v>
      </c>
      <c r="AD183" s="512" t="s">
        <v>88</v>
      </c>
      <c r="AE183" s="512">
        <v>9999</v>
      </c>
      <c r="AF183" s="513">
        <v>0</v>
      </c>
      <c r="AG183" s="501"/>
      <c r="AH183" s="521">
        <v>0</v>
      </c>
      <c r="AI183" s="514" t="s">
        <v>1641</v>
      </c>
      <c r="AJ183" s="515" t="s">
        <v>1641</v>
      </c>
      <c r="AK183" s="514" t="s">
        <v>1641</v>
      </c>
      <c r="AL183" s="516" t="s">
        <v>1641</v>
      </c>
      <c r="AM183" s="517">
        <v>0</v>
      </c>
      <c r="AN183" s="446">
        <v>0</v>
      </c>
      <c r="AO183" s="446">
        <v>0</v>
      </c>
      <c r="AP183" s="446">
        <v>0</v>
      </c>
      <c r="AQ183" s="446">
        <v>0</v>
      </c>
      <c r="AR183" s="446">
        <v>0</v>
      </c>
    </row>
    <row r="184" spans="1:44" ht="14.25">
      <c r="A184" s="468">
        <v>0</v>
      </c>
      <c r="B184" s="468">
        <v>0</v>
      </c>
      <c r="C184" s="518">
        <v>0</v>
      </c>
      <c r="D184" s="468">
        <v>99999</v>
      </c>
      <c r="E184" s="468">
        <v>9999</v>
      </c>
      <c r="F184" s="469" t="s">
        <v>1836</v>
      </c>
      <c r="G184" s="509" t="b">
        <v>1</v>
      </c>
      <c r="H184" s="510">
        <v>174</v>
      </c>
      <c r="I184" s="501" t="s">
        <v>1641</v>
      </c>
      <c r="J184" s="511" t="s">
        <v>88</v>
      </c>
      <c r="K184" s="512" t="s">
        <v>88</v>
      </c>
      <c r="L184" s="512" t="s">
        <v>88</v>
      </c>
      <c r="M184" s="512">
        <v>9999</v>
      </c>
      <c r="N184" s="513">
        <v>0</v>
      </c>
      <c r="O184" s="501" t="s">
        <v>1641</v>
      </c>
      <c r="P184" s="511" t="s">
        <v>88</v>
      </c>
      <c r="Q184" s="512" t="s">
        <v>88</v>
      </c>
      <c r="R184" s="512" t="s">
        <v>88</v>
      </c>
      <c r="S184" s="512">
        <v>9999</v>
      </c>
      <c r="T184" s="513">
        <v>0</v>
      </c>
      <c r="U184" s="501" t="s">
        <v>1641</v>
      </c>
      <c r="V184" s="511" t="s">
        <v>88</v>
      </c>
      <c r="W184" s="512" t="s">
        <v>88</v>
      </c>
      <c r="X184" s="512" t="s">
        <v>88</v>
      </c>
      <c r="Y184" s="512">
        <v>9999</v>
      </c>
      <c r="Z184" s="513">
        <v>0</v>
      </c>
      <c r="AA184" s="501" t="s">
        <v>1641</v>
      </c>
      <c r="AB184" s="511" t="s">
        <v>88</v>
      </c>
      <c r="AC184" s="512" t="s">
        <v>88</v>
      </c>
      <c r="AD184" s="512" t="s">
        <v>88</v>
      </c>
      <c r="AE184" s="512">
        <v>9999</v>
      </c>
      <c r="AF184" s="513">
        <v>0</v>
      </c>
      <c r="AG184" s="501"/>
      <c r="AH184" s="521">
        <v>0</v>
      </c>
      <c r="AI184" s="514" t="s">
        <v>1641</v>
      </c>
      <c r="AJ184" s="515" t="s">
        <v>1641</v>
      </c>
      <c r="AK184" s="514" t="s">
        <v>1641</v>
      </c>
      <c r="AL184" s="516" t="s">
        <v>1641</v>
      </c>
      <c r="AM184" s="517">
        <v>0</v>
      </c>
      <c r="AN184" s="446">
        <v>0</v>
      </c>
      <c r="AO184" s="446">
        <v>0</v>
      </c>
      <c r="AP184" s="446">
        <v>0</v>
      </c>
      <c r="AQ184" s="446">
        <v>0</v>
      </c>
      <c r="AR184" s="446">
        <v>0</v>
      </c>
    </row>
    <row r="185" spans="1:44" ht="14.25">
      <c r="A185" s="468">
        <v>0</v>
      </c>
      <c r="B185" s="468">
        <v>0</v>
      </c>
      <c r="C185" s="518">
        <v>0</v>
      </c>
      <c r="D185" s="468">
        <v>99999</v>
      </c>
      <c r="E185" s="468">
        <v>9999</v>
      </c>
      <c r="F185" s="469" t="s">
        <v>1837</v>
      </c>
      <c r="G185" s="509" t="b">
        <v>1</v>
      </c>
      <c r="H185" s="510">
        <v>175</v>
      </c>
      <c r="I185" s="501" t="s">
        <v>1641</v>
      </c>
      <c r="J185" s="511" t="s">
        <v>88</v>
      </c>
      <c r="K185" s="512" t="s">
        <v>88</v>
      </c>
      <c r="L185" s="512" t="s">
        <v>88</v>
      </c>
      <c r="M185" s="512">
        <v>9999</v>
      </c>
      <c r="N185" s="513">
        <v>0</v>
      </c>
      <c r="O185" s="501" t="s">
        <v>1641</v>
      </c>
      <c r="P185" s="511" t="s">
        <v>88</v>
      </c>
      <c r="Q185" s="512" t="s">
        <v>88</v>
      </c>
      <c r="R185" s="512" t="s">
        <v>88</v>
      </c>
      <c r="S185" s="512">
        <v>9999</v>
      </c>
      <c r="T185" s="513">
        <v>0</v>
      </c>
      <c r="U185" s="501" t="s">
        <v>1641</v>
      </c>
      <c r="V185" s="511" t="s">
        <v>88</v>
      </c>
      <c r="W185" s="512" t="s">
        <v>88</v>
      </c>
      <c r="X185" s="512" t="s">
        <v>88</v>
      </c>
      <c r="Y185" s="512">
        <v>9999</v>
      </c>
      <c r="Z185" s="513">
        <v>0</v>
      </c>
      <c r="AA185" s="501" t="s">
        <v>1641</v>
      </c>
      <c r="AB185" s="511" t="s">
        <v>88</v>
      </c>
      <c r="AC185" s="512" t="s">
        <v>88</v>
      </c>
      <c r="AD185" s="512" t="s">
        <v>88</v>
      </c>
      <c r="AE185" s="512">
        <v>9999</v>
      </c>
      <c r="AF185" s="513">
        <v>0</v>
      </c>
      <c r="AG185" s="501"/>
      <c r="AH185" s="521">
        <v>0</v>
      </c>
      <c r="AI185" s="514" t="s">
        <v>1641</v>
      </c>
      <c r="AJ185" s="515" t="s">
        <v>1641</v>
      </c>
      <c r="AK185" s="514" t="s">
        <v>1641</v>
      </c>
      <c r="AL185" s="516" t="s">
        <v>1641</v>
      </c>
      <c r="AM185" s="517">
        <v>0</v>
      </c>
      <c r="AN185" s="446">
        <v>0</v>
      </c>
      <c r="AO185" s="446">
        <v>0</v>
      </c>
      <c r="AP185" s="446">
        <v>0</v>
      </c>
      <c r="AQ185" s="446">
        <v>0</v>
      </c>
      <c r="AR185" s="446">
        <v>0</v>
      </c>
    </row>
    <row r="186" spans="1:44" ht="14.25">
      <c r="A186" s="468">
        <v>0</v>
      </c>
      <c r="B186" s="468">
        <v>0</v>
      </c>
      <c r="C186" s="518">
        <v>0</v>
      </c>
      <c r="D186" s="468">
        <v>99999</v>
      </c>
      <c r="E186" s="438">
        <v>9999</v>
      </c>
      <c r="F186" s="469" t="s">
        <v>1838</v>
      </c>
      <c r="G186" s="509" t="b">
        <v>1</v>
      </c>
      <c r="H186" s="510">
        <v>176</v>
      </c>
      <c r="I186" s="501" t="s">
        <v>1641</v>
      </c>
      <c r="J186" s="511" t="s">
        <v>88</v>
      </c>
      <c r="K186" s="512" t="s">
        <v>88</v>
      </c>
      <c r="L186" s="512" t="s">
        <v>88</v>
      </c>
      <c r="M186" s="512">
        <v>9999</v>
      </c>
      <c r="N186" s="513">
        <v>0</v>
      </c>
      <c r="O186" s="501" t="s">
        <v>1641</v>
      </c>
      <c r="P186" s="511" t="s">
        <v>88</v>
      </c>
      <c r="Q186" s="512" t="s">
        <v>88</v>
      </c>
      <c r="R186" s="512" t="s">
        <v>88</v>
      </c>
      <c r="S186" s="512">
        <v>9999</v>
      </c>
      <c r="T186" s="513">
        <v>0</v>
      </c>
      <c r="U186" s="501" t="s">
        <v>1641</v>
      </c>
      <c r="V186" s="511" t="s">
        <v>88</v>
      </c>
      <c r="W186" s="512" t="s">
        <v>88</v>
      </c>
      <c r="X186" s="512" t="s">
        <v>88</v>
      </c>
      <c r="Y186" s="512">
        <v>9999</v>
      </c>
      <c r="Z186" s="513">
        <v>0</v>
      </c>
      <c r="AA186" s="501" t="s">
        <v>1641</v>
      </c>
      <c r="AB186" s="511" t="s">
        <v>88</v>
      </c>
      <c r="AC186" s="512" t="s">
        <v>88</v>
      </c>
      <c r="AD186" s="512" t="s">
        <v>88</v>
      </c>
      <c r="AE186" s="512">
        <v>9999</v>
      </c>
      <c r="AF186" s="513">
        <v>0</v>
      </c>
      <c r="AG186" s="501"/>
      <c r="AH186" s="521">
        <v>0</v>
      </c>
      <c r="AI186" s="514" t="s">
        <v>1641</v>
      </c>
      <c r="AJ186" s="515" t="s">
        <v>1641</v>
      </c>
      <c r="AK186" s="514" t="s">
        <v>1641</v>
      </c>
      <c r="AL186" s="516" t="s">
        <v>1641</v>
      </c>
      <c r="AM186" s="517">
        <v>0</v>
      </c>
      <c r="AN186" s="446">
        <v>0</v>
      </c>
      <c r="AO186" s="446">
        <v>0</v>
      </c>
      <c r="AP186" s="446">
        <v>0</v>
      </c>
      <c r="AQ186" s="446">
        <v>0</v>
      </c>
      <c r="AR186" s="446">
        <v>0</v>
      </c>
    </row>
    <row r="187" spans="1:44" ht="14.25">
      <c r="A187" s="468">
        <v>0</v>
      </c>
      <c r="B187" s="468">
        <v>0</v>
      </c>
      <c r="C187" s="518">
        <v>0</v>
      </c>
      <c r="D187" s="468">
        <v>99999</v>
      </c>
      <c r="E187" s="468">
        <v>9999</v>
      </c>
      <c r="F187" s="469" t="s">
        <v>1839</v>
      </c>
      <c r="G187" s="509" t="b">
        <v>1</v>
      </c>
      <c r="H187" s="510">
        <v>177</v>
      </c>
      <c r="I187" s="501" t="s">
        <v>1641</v>
      </c>
      <c r="J187" s="511" t="s">
        <v>88</v>
      </c>
      <c r="K187" s="512" t="s">
        <v>88</v>
      </c>
      <c r="L187" s="512" t="s">
        <v>88</v>
      </c>
      <c r="M187" s="512">
        <v>9999</v>
      </c>
      <c r="N187" s="513">
        <v>0</v>
      </c>
      <c r="O187" s="501" t="s">
        <v>1641</v>
      </c>
      <c r="P187" s="511" t="s">
        <v>88</v>
      </c>
      <c r="Q187" s="512" t="s">
        <v>88</v>
      </c>
      <c r="R187" s="512" t="s">
        <v>88</v>
      </c>
      <c r="S187" s="512">
        <v>9999</v>
      </c>
      <c r="T187" s="513">
        <v>0</v>
      </c>
      <c r="U187" s="501" t="s">
        <v>1641</v>
      </c>
      <c r="V187" s="511" t="s">
        <v>88</v>
      </c>
      <c r="W187" s="512" t="s">
        <v>88</v>
      </c>
      <c r="X187" s="512" t="s">
        <v>88</v>
      </c>
      <c r="Y187" s="512">
        <v>9999</v>
      </c>
      <c r="Z187" s="513">
        <v>0</v>
      </c>
      <c r="AA187" s="501" t="s">
        <v>1641</v>
      </c>
      <c r="AB187" s="511" t="s">
        <v>88</v>
      </c>
      <c r="AC187" s="512" t="s">
        <v>88</v>
      </c>
      <c r="AD187" s="512" t="s">
        <v>88</v>
      </c>
      <c r="AE187" s="512">
        <v>9999</v>
      </c>
      <c r="AF187" s="513">
        <v>0</v>
      </c>
      <c r="AG187" s="501"/>
      <c r="AH187" s="521">
        <v>0</v>
      </c>
      <c r="AI187" s="514" t="s">
        <v>1641</v>
      </c>
      <c r="AJ187" s="515" t="s">
        <v>1641</v>
      </c>
      <c r="AK187" s="514" t="s">
        <v>1641</v>
      </c>
      <c r="AL187" s="516" t="s">
        <v>1641</v>
      </c>
      <c r="AM187" s="517">
        <v>0</v>
      </c>
      <c r="AN187" s="446">
        <v>0</v>
      </c>
      <c r="AO187" s="446">
        <v>0</v>
      </c>
      <c r="AP187" s="446">
        <v>0</v>
      </c>
      <c r="AQ187" s="446">
        <v>0</v>
      </c>
      <c r="AR187" s="446">
        <v>0</v>
      </c>
    </row>
    <row r="188" spans="1:44" ht="14.25">
      <c r="A188" s="468">
        <v>0</v>
      </c>
      <c r="B188" s="468">
        <v>0</v>
      </c>
      <c r="C188" s="518">
        <v>0</v>
      </c>
      <c r="D188" s="468">
        <v>99999</v>
      </c>
      <c r="E188" s="468">
        <v>9999</v>
      </c>
      <c r="F188" s="469" t="s">
        <v>1840</v>
      </c>
      <c r="G188" s="509" t="b">
        <v>1</v>
      </c>
      <c r="H188" s="510">
        <v>178</v>
      </c>
      <c r="I188" s="501" t="s">
        <v>1641</v>
      </c>
      <c r="J188" s="511" t="s">
        <v>88</v>
      </c>
      <c r="K188" s="512" t="s">
        <v>88</v>
      </c>
      <c r="L188" s="512" t="s">
        <v>88</v>
      </c>
      <c r="M188" s="512">
        <v>9999</v>
      </c>
      <c r="N188" s="513">
        <v>0</v>
      </c>
      <c r="O188" s="501" t="s">
        <v>1641</v>
      </c>
      <c r="P188" s="511" t="s">
        <v>88</v>
      </c>
      <c r="Q188" s="512" t="s">
        <v>88</v>
      </c>
      <c r="R188" s="512" t="s">
        <v>88</v>
      </c>
      <c r="S188" s="512">
        <v>9999</v>
      </c>
      <c r="T188" s="513">
        <v>0</v>
      </c>
      <c r="U188" s="501" t="s">
        <v>1641</v>
      </c>
      <c r="V188" s="511" t="s">
        <v>88</v>
      </c>
      <c r="W188" s="512" t="s">
        <v>88</v>
      </c>
      <c r="X188" s="512" t="s">
        <v>88</v>
      </c>
      <c r="Y188" s="512">
        <v>9999</v>
      </c>
      <c r="Z188" s="513">
        <v>0</v>
      </c>
      <c r="AA188" s="501" t="s">
        <v>1641</v>
      </c>
      <c r="AB188" s="511" t="s">
        <v>88</v>
      </c>
      <c r="AC188" s="512" t="s">
        <v>88</v>
      </c>
      <c r="AD188" s="512" t="s">
        <v>88</v>
      </c>
      <c r="AE188" s="512">
        <v>9999</v>
      </c>
      <c r="AF188" s="513">
        <v>0</v>
      </c>
      <c r="AG188" s="501"/>
      <c r="AH188" s="521">
        <v>0</v>
      </c>
      <c r="AI188" s="514" t="s">
        <v>1641</v>
      </c>
      <c r="AJ188" s="515" t="s">
        <v>1641</v>
      </c>
      <c r="AK188" s="514" t="s">
        <v>1641</v>
      </c>
      <c r="AL188" s="516" t="s">
        <v>1641</v>
      </c>
      <c r="AM188" s="517">
        <v>0</v>
      </c>
      <c r="AN188" s="446">
        <v>0</v>
      </c>
      <c r="AO188" s="446">
        <v>0</v>
      </c>
      <c r="AP188" s="446">
        <v>0</v>
      </c>
      <c r="AQ188" s="446">
        <v>0</v>
      </c>
      <c r="AR188" s="446">
        <v>0</v>
      </c>
    </row>
    <row r="189" spans="1:44" ht="14.25">
      <c r="A189" s="468">
        <v>0</v>
      </c>
      <c r="B189" s="468">
        <v>0</v>
      </c>
      <c r="C189" s="518">
        <v>0</v>
      </c>
      <c r="D189" s="468">
        <v>99999</v>
      </c>
      <c r="E189" s="468">
        <v>9999</v>
      </c>
      <c r="F189" s="469" t="s">
        <v>1841</v>
      </c>
      <c r="G189" s="509" t="b">
        <v>1</v>
      </c>
      <c r="H189" s="510">
        <v>179</v>
      </c>
      <c r="I189" s="501" t="s">
        <v>1641</v>
      </c>
      <c r="J189" s="511" t="s">
        <v>88</v>
      </c>
      <c r="K189" s="512" t="s">
        <v>88</v>
      </c>
      <c r="L189" s="512" t="s">
        <v>88</v>
      </c>
      <c r="M189" s="512">
        <v>9999</v>
      </c>
      <c r="N189" s="513">
        <v>0</v>
      </c>
      <c r="O189" s="501" t="s">
        <v>1641</v>
      </c>
      <c r="P189" s="511" t="s">
        <v>88</v>
      </c>
      <c r="Q189" s="512" t="s">
        <v>88</v>
      </c>
      <c r="R189" s="512" t="s">
        <v>88</v>
      </c>
      <c r="S189" s="512">
        <v>9999</v>
      </c>
      <c r="T189" s="513">
        <v>0</v>
      </c>
      <c r="U189" s="501" t="s">
        <v>1641</v>
      </c>
      <c r="V189" s="511" t="s">
        <v>88</v>
      </c>
      <c r="W189" s="512" t="s">
        <v>88</v>
      </c>
      <c r="X189" s="512" t="s">
        <v>88</v>
      </c>
      <c r="Y189" s="512">
        <v>9999</v>
      </c>
      <c r="Z189" s="513">
        <v>0</v>
      </c>
      <c r="AA189" s="501" t="s">
        <v>1641</v>
      </c>
      <c r="AB189" s="511" t="s">
        <v>88</v>
      </c>
      <c r="AC189" s="512" t="s">
        <v>88</v>
      </c>
      <c r="AD189" s="512" t="s">
        <v>88</v>
      </c>
      <c r="AE189" s="512">
        <v>9999</v>
      </c>
      <c r="AF189" s="513">
        <v>0</v>
      </c>
      <c r="AG189" s="501"/>
      <c r="AH189" s="521">
        <v>0</v>
      </c>
      <c r="AI189" s="514" t="s">
        <v>1641</v>
      </c>
      <c r="AJ189" s="515" t="s">
        <v>1641</v>
      </c>
      <c r="AK189" s="514" t="s">
        <v>1641</v>
      </c>
      <c r="AL189" s="516" t="s">
        <v>1641</v>
      </c>
      <c r="AM189" s="517">
        <v>0</v>
      </c>
      <c r="AN189" s="446">
        <v>0</v>
      </c>
      <c r="AO189" s="446">
        <v>0</v>
      </c>
      <c r="AP189" s="446">
        <v>0</v>
      </c>
      <c r="AQ189" s="446">
        <v>0</v>
      </c>
      <c r="AR189" s="446">
        <v>0</v>
      </c>
    </row>
    <row r="190" spans="1:44" ht="14.25">
      <c r="A190" s="468">
        <v>0</v>
      </c>
      <c r="B190" s="468">
        <v>0</v>
      </c>
      <c r="C190" s="518">
        <v>0</v>
      </c>
      <c r="D190" s="468">
        <v>99999</v>
      </c>
      <c r="E190" s="468">
        <v>9999</v>
      </c>
      <c r="F190" s="469" t="s">
        <v>1842</v>
      </c>
      <c r="G190" s="509" t="b">
        <v>1</v>
      </c>
      <c r="H190" s="510">
        <v>180</v>
      </c>
      <c r="I190" s="501" t="s">
        <v>1641</v>
      </c>
      <c r="J190" s="511" t="s">
        <v>88</v>
      </c>
      <c r="K190" s="512" t="s">
        <v>88</v>
      </c>
      <c r="L190" s="512" t="s">
        <v>88</v>
      </c>
      <c r="M190" s="512">
        <v>9999</v>
      </c>
      <c r="N190" s="513">
        <v>0</v>
      </c>
      <c r="O190" s="501" t="s">
        <v>1641</v>
      </c>
      <c r="P190" s="511" t="s">
        <v>88</v>
      </c>
      <c r="Q190" s="512" t="s">
        <v>88</v>
      </c>
      <c r="R190" s="512" t="s">
        <v>88</v>
      </c>
      <c r="S190" s="512">
        <v>9999</v>
      </c>
      <c r="T190" s="513">
        <v>0</v>
      </c>
      <c r="U190" s="501" t="s">
        <v>1641</v>
      </c>
      <c r="V190" s="511" t="s">
        <v>88</v>
      </c>
      <c r="W190" s="512" t="s">
        <v>88</v>
      </c>
      <c r="X190" s="512" t="s">
        <v>88</v>
      </c>
      <c r="Y190" s="512">
        <v>9999</v>
      </c>
      <c r="Z190" s="513">
        <v>0</v>
      </c>
      <c r="AA190" s="501" t="s">
        <v>1641</v>
      </c>
      <c r="AB190" s="511" t="s">
        <v>88</v>
      </c>
      <c r="AC190" s="512" t="s">
        <v>88</v>
      </c>
      <c r="AD190" s="512" t="s">
        <v>88</v>
      </c>
      <c r="AE190" s="512">
        <v>9999</v>
      </c>
      <c r="AF190" s="513">
        <v>0</v>
      </c>
      <c r="AG190" s="501"/>
      <c r="AH190" s="521">
        <v>0</v>
      </c>
      <c r="AI190" s="514" t="s">
        <v>1641</v>
      </c>
      <c r="AJ190" s="515" t="s">
        <v>1641</v>
      </c>
      <c r="AK190" s="514" t="s">
        <v>1641</v>
      </c>
      <c r="AL190" s="516" t="s">
        <v>1641</v>
      </c>
      <c r="AM190" s="517">
        <v>0</v>
      </c>
      <c r="AN190" s="446">
        <v>0</v>
      </c>
      <c r="AO190" s="446">
        <v>0</v>
      </c>
      <c r="AP190" s="446">
        <v>0</v>
      </c>
      <c r="AQ190" s="446">
        <v>0</v>
      </c>
      <c r="AR190" s="446">
        <v>0</v>
      </c>
    </row>
    <row r="191" spans="1:44" ht="14.25">
      <c r="A191" s="468">
        <v>0</v>
      </c>
      <c r="B191" s="468">
        <v>0</v>
      </c>
      <c r="C191" s="518">
        <v>0</v>
      </c>
      <c r="D191" s="468">
        <v>99999</v>
      </c>
      <c r="E191" s="468">
        <v>9999</v>
      </c>
      <c r="F191" s="469" t="s">
        <v>1843</v>
      </c>
      <c r="G191" s="509" t="b">
        <v>1</v>
      </c>
      <c r="H191" s="510">
        <v>181</v>
      </c>
      <c r="I191" s="501" t="s">
        <v>1641</v>
      </c>
      <c r="J191" s="511" t="s">
        <v>88</v>
      </c>
      <c r="K191" s="512" t="s">
        <v>88</v>
      </c>
      <c r="L191" s="512" t="s">
        <v>88</v>
      </c>
      <c r="M191" s="512">
        <v>9999</v>
      </c>
      <c r="N191" s="513">
        <v>0</v>
      </c>
      <c r="O191" s="501" t="s">
        <v>1641</v>
      </c>
      <c r="P191" s="511" t="s">
        <v>88</v>
      </c>
      <c r="Q191" s="512" t="s">
        <v>88</v>
      </c>
      <c r="R191" s="512" t="s">
        <v>88</v>
      </c>
      <c r="S191" s="512">
        <v>9999</v>
      </c>
      <c r="T191" s="513">
        <v>0</v>
      </c>
      <c r="U191" s="501" t="s">
        <v>1641</v>
      </c>
      <c r="V191" s="511" t="s">
        <v>88</v>
      </c>
      <c r="W191" s="512" t="s">
        <v>88</v>
      </c>
      <c r="X191" s="512" t="s">
        <v>88</v>
      </c>
      <c r="Y191" s="512">
        <v>9999</v>
      </c>
      <c r="Z191" s="513">
        <v>0</v>
      </c>
      <c r="AA191" s="501" t="s">
        <v>1641</v>
      </c>
      <c r="AB191" s="511" t="s">
        <v>88</v>
      </c>
      <c r="AC191" s="512" t="s">
        <v>88</v>
      </c>
      <c r="AD191" s="512" t="s">
        <v>88</v>
      </c>
      <c r="AE191" s="512">
        <v>9999</v>
      </c>
      <c r="AF191" s="513">
        <v>0</v>
      </c>
      <c r="AG191" s="501"/>
      <c r="AH191" s="521">
        <v>0</v>
      </c>
      <c r="AI191" s="514" t="s">
        <v>1641</v>
      </c>
      <c r="AJ191" s="515" t="s">
        <v>1641</v>
      </c>
      <c r="AK191" s="514" t="s">
        <v>1641</v>
      </c>
      <c r="AL191" s="516" t="s">
        <v>1641</v>
      </c>
      <c r="AM191" s="517">
        <v>0</v>
      </c>
      <c r="AN191" s="446">
        <v>0</v>
      </c>
      <c r="AO191" s="446">
        <v>0</v>
      </c>
      <c r="AP191" s="446">
        <v>0</v>
      </c>
      <c r="AQ191" s="446">
        <v>0</v>
      </c>
      <c r="AR191" s="446">
        <v>0</v>
      </c>
    </row>
    <row r="192" spans="1:44" ht="14.25">
      <c r="A192" s="468">
        <v>0</v>
      </c>
      <c r="B192" s="468">
        <v>0</v>
      </c>
      <c r="C192" s="518">
        <v>0</v>
      </c>
      <c r="D192" s="468">
        <v>99999</v>
      </c>
      <c r="E192" s="468">
        <v>9999</v>
      </c>
      <c r="F192" s="469" t="s">
        <v>1844</v>
      </c>
      <c r="G192" s="509" t="b">
        <v>1</v>
      </c>
      <c r="H192" s="510">
        <v>182</v>
      </c>
      <c r="I192" s="501" t="s">
        <v>1641</v>
      </c>
      <c r="J192" s="511" t="s">
        <v>88</v>
      </c>
      <c r="K192" s="512" t="s">
        <v>88</v>
      </c>
      <c r="L192" s="512" t="s">
        <v>88</v>
      </c>
      <c r="M192" s="512">
        <v>9999</v>
      </c>
      <c r="N192" s="513">
        <v>0</v>
      </c>
      <c r="O192" s="501" t="s">
        <v>1641</v>
      </c>
      <c r="P192" s="511" t="s">
        <v>88</v>
      </c>
      <c r="Q192" s="512" t="s">
        <v>88</v>
      </c>
      <c r="R192" s="512" t="s">
        <v>88</v>
      </c>
      <c r="S192" s="512">
        <v>9999</v>
      </c>
      <c r="T192" s="513">
        <v>0</v>
      </c>
      <c r="U192" s="501" t="s">
        <v>1641</v>
      </c>
      <c r="V192" s="511" t="s">
        <v>88</v>
      </c>
      <c r="W192" s="512" t="s">
        <v>88</v>
      </c>
      <c r="X192" s="512" t="s">
        <v>88</v>
      </c>
      <c r="Y192" s="512">
        <v>9999</v>
      </c>
      <c r="Z192" s="513">
        <v>0</v>
      </c>
      <c r="AA192" s="501" t="s">
        <v>1641</v>
      </c>
      <c r="AB192" s="511" t="s">
        <v>88</v>
      </c>
      <c r="AC192" s="512" t="s">
        <v>88</v>
      </c>
      <c r="AD192" s="512" t="s">
        <v>88</v>
      </c>
      <c r="AE192" s="512">
        <v>9999</v>
      </c>
      <c r="AF192" s="513">
        <v>0</v>
      </c>
      <c r="AG192" s="501"/>
      <c r="AH192" s="521">
        <v>0</v>
      </c>
      <c r="AI192" s="514" t="s">
        <v>1641</v>
      </c>
      <c r="AJ192" s="515" t="s">
        <v>1641</v>
      </c>
      <c r="AK192" s="514" t="s">
        <v>1641</v>
      </c>
      <c r="AL192" s="516" t="s">
        <v>1641</v>
      </c>
      <c r="AM192" s="517">
        <v>0</v>
      </c>
      <c r="AN192" s="446">
        <v>0</v>
      </c>
      <c r="AO192" s="446">
        <v>0</v>
      </c>
      <c r="AP192" s="446">
        <v>0</v>
      </c>
      <c r="AQ192" s="446">
        <v>0</v>
      </c>
      <c r="AR192" s="446">
        <v>0</v>
      </c>
    </row>
    <row r="193" spans="1:44" ht="14.25">
      <c r="A193" s="468">
        <v>0</v>
      </c>
      <c r="B193" s="468">
        <v>0</v>
      </c>
      <c r="C193" s="518">
        <v>0</v>
      </c>
      <c r="D193" s="468">
        <v>99999</v>
      </c>
      <c r="E193" s="468">
        <v>9999</v>
      </c>
      <c r="F193" s="469" t="s">
        <v>1845</v>
      </c>
      <c r="G193" s="509" t="b">
        <v>1</v>
      </c>
      <c r="H193" s="510">
        <v>183</v>
      </c>
      <c r="I193" s="501" t="s">
        <v>1641</v>
      </c>
      <c r="J193" s="511" t="s">
        <v>88</v>
      </c>
      <c r="K193" s="512" t="s">
        <v>88</v>
      </c>
      <c r="L193" s="512" t="s">
        <v>88</v>
      </c>
      <c r="M193" s="512">
        <v>9999</v>
      </c>
      <c r="N193" s="513">
        <v>0</v>
      </c>
      <c r="O193" s="501" t="s">
        <v>1641</v>
      </c>
      <c r="P193" s="511" t="s">
        <v>88</v>
      </c>
      <c r="Q193" s="512" t="s">
        <v>88</v>
      </c>
      <c r="R193" s="512" t="s">
        <v>88</v>
      </c>
      <c r="S193" s="512">
        <v>9999</v>
      </c>
      <c r="T193" s="513">
        <v>0</v>
      </c>
      <c r="U193" s="501" t="s">
        <v>1641</v>
      </c>
      <c r="V193" s="511" t="s">
        <v>88</v>
      </c>
      <c r="W193" s="512" t="s">
        <v>88</v>
      </c>
      <c r="X193" s="512" t="s">
        <v>88</v>
      </c>
      <c r="Y193" s="512">
        <v>9999</v>
      </c>
      <c r="Z193" s="513">
        <v>0</v>
      </c>
      <c r="AA193" s="501" t="s">
        <v>1641</v>
      </c>
      <c r="AB193" s="511" t="s">
        <v>88</v>
      </c>
      <c r="AC193" s="512" t="s">
        <v>88</v>
      </c>
      <c r="AD193" s="512" t="s">
        <v>88</v>
      </c>
      <c r="AE193" s="512">
        <v>9999</v>
      </c>
      <c r="AF193" s="513">
        <v>0</v>
      </c>
      <c r="AG193" s="501"/>
      <c r="AH193" s="521">
        <v>0</v>
      </c>
      <c r="AI193" s="514" t="s">
        <v>1641</v>
      </c>
      <c r="AJ193" s="515" t="s">
        <v>1641</v>
      </c>
      <c r="AK193" s="514" t="s">
        <v>1641</v>
      </c>
      <c r="AL193" s="516" t="s">
        <v>1641</v>
      </c>
      <c r="AM193" s="517">
        <v>0</v>
      </c>
      <c r="AN193" s="446">
        <v>0</v>
      </c>
      <c r="AO193" s="446">
        <v>0</v>
      </c>
      <c r="AP193" s="446">
        <v>0</v>
      </c>
      <c r="AQ193" s="446">
        <v>0</v>
      </c>
      <c r="AR193" s="446">
        <v>0</v>
      </c>
    </row>
    <row r="194" spans="1:44" ht="14.25">
      <c r="A194" s="468">
        <v>0</v>
      </c>
      <c r="B194" s="468">
        <v>0</v>
      </c>
      <c r="C194" s="518">
        <v>0</v>
      </c>
      <c r="D194" s="468">
        <v>99999</v>
      </c>
      <c r="E194" s="468">
        <v>9999</v>
      </c>
      <c r="F194" s="469" t="s">
        <v>1846</v>
      </c>
      <c r="G194" s="509" t="b">
        <v>1</v>
      </c>
      <c r="H194" s="510">
        <v>184</v>
      </c>
      <c r="I194" s="501" t="s">
        <v>1641</v>
      </c>
      <c r="J194" s="511" t="s">
        <v>88</v>
      </c>
      <c r="K194" s="512" t="s">
        <v>88</v>
      </c>
      <c r="L194" s="512" t="s">
        <v>88</v>
      </c>
      <c r="M194" s="512">
        <v>9999</v>
      </c>
      <c r="N194" s="513">
        <v>0</v>
      </c>
      <c r="O194" s="501" t="s">
        <v>1641</v>
      </c>
      <c r="P194" s="511" t="s">
        <v>88</v>
      </c>
      <c r="Q194" s="512" t="s">
        <v>88</v>
      </c>
      <c r="R194" s="512" t="s">
        <v>88</v>
      </c>
      <c r="S194" s="512">
        <v>9999</v>
      </c>
      <c r="T194" s="513">
        <v>0</v>
      </c>
      <c r="U194" s="501" t="s">
        <v>1641</v>
      </c>
      <c r="V194" s="511" t="s">
        <v>88</v>
      </c>
      <c r="W194" s="512" t="s">
        <v>88</v>
      </c>
      <c r="X194" s="512" t="s">
        <v>88</v>
      </c>
      <c r="Y194" s="512">
        <v>9999</v>
      </c>
      <c r="Z194" s="513">
        <v>0</v>
      </c>
      <c r="AA194" s="501" t="s">
        <v>1641</v>
      </c>
      <c r="AB194" s="511" t="s">
        <v>88</v>
      </c>
      <c r="AC194" s="512" t="s">
        <v>88</v>
      </c>
      <c r="AD194" s="512" t="s">
        <v>88</v>
      </c>
      <c r="AE194" s="512">
        <v>9999</v>
      </c>
      <c r="AF194" s="513">
        <v>0</v>
      </c>
      <c r="AG194" s="501"/>
      <c r="AH194" s="521">
        <v>0</v>
      </c>
      <c r="AI194" s="514" t="s">
        <v>1641</v>
      </c>
      <c r="AJ194" s="515" t="s">
        <v>1641</v>
      </c>
      <c r="AK194" s="514" t="s">
        <v>1641</v>
      </c>
      <c r="AL194" s="516" t="s">
        <v>1641</v>
      </c>
      <c r="AM194" s="517">
        <v>0</v>
      </c>
      <c r="AN194" s="446">
        <v>0</v>
      </c>
      <c r="AO194" s="446">
        <v>0</v>
      </c>
      <c r="AP194" s="446">
        <v>0</v>
      </c>
      <c r="AQ194" s="446">
        <v>0</v>
      </c>
      <c r="AR194" s="446">
        <v>0</v>
      </c>
    </row>
    <row r="195" spans="1:44" ht="14.25">
      <c r="A195" s="468">
        <v>0</v>
      </c>
      <c r="B195" s="468">
        <v>0</v>
      </c>
      <c r="C195" s="518">
        <v>0</v>
      </c>
      <c r="D195" s="468">
        <v>99999</v>
      </c>
      <c r="E195" s="468">
        <v>9999</v>
      </c>
      <c r="F195" s="469" t="s">
        <v>1847</v>
      </c>
      <c r="G195" s="509" t="b">
        <v>1</v>
      </c>
      <c r="H195" s="510">
        <v>185</v>
      </c>
      <c r="I195" s="501" t="s">
        <v>1641</v>
      </c>
      <c r="J195" s="511" t="s">
        <v>88</v>
      </c>
      <c r="K195" s="512" t="s">
        <v>88</v>
      </c>
      <c r="L195" s="512" t="s">
        <v>88</v>
      </c>
      <c r="M195" s="512">
        <v>9999</v>
      </c>
      <c r="N195" s="513">
        <v>0</v>
      </c>
      <c r="O195" s="501" t="s">
        <v>1641</v>
      </c>
      <c r="P195" s="511" t="s">
        <v>88</v>
      </c>
      <c r="Q195" s="512" t="s">
        <v>88</v>
      </c>
      <c r="R195" s="512" t="s">
        <v>88</v>
      </c>
      <c r="S195" s="512">
        <v>9999</v>
      </c>
      <c r="T195" s="513">
        <v>0</v>
      </c>
      <c r="U195" s="501" t="s">
        <v>1641</v>
      </c>
      <c r="V195" s="511" t="s">
        <v>88</v>
      </c>
      <c r="W195" s="512" t="s">
        <v>88</v>
      </c>
      <c r="X195" s="512" t="s">
        <v>88</v>
      </c>
      <c r="Y195" s="512">
        <v>9999</v>
      </c>
      <c r="Z195" s="513">
        <v>0</v>
      </c>
      <c r="AA195" s="501" t="s">
        <v>1641</v>
      </c>
      <c r="AB195" s="511" t="s">
        <v>88</v>
      </c>
      <c r="AC195" s="512" t="s">
        <v>88</v>
      </c>
      <c r="AD195" s="512" t="s">
        <v>88</v>
      </c>
      <c r="AE195" s="512">
        <v>9999</v>
      </c>
      <c r="AF195" s="513">
        <v>0</v>
      </c>
      <c r="AG195" s="501"/>
      <c r="AH195" s="521">
        <v>0</v>
      </c>
      <c r="AI195" s="514" t="s">
        <v>1641</v>
      </c>
      <c r="AJ195" s="515" t="s">
        <v>1641</v>
      </c>
      <c r="AK195" s="514" t="s">
        <v>1641</v>
      </c>
      <c r="AL195" s="516" t="s">
        <v>1641</v>
      </c>
      <c r="AM195" s="517">
        <v>0</v>
      </c>
      <c r="AN195" s="446">
        <v>0</v>
      </c>
      <c r="AO195" s="446">
        <v>0</v>
      </c>
      <c r="AP195" s="446">
        <v>0</v>
      </c>
      <c r="AQ195" s="446">
        <v>0</v>
      </c>
      <c r="AR195" s="446">
        <v>0</v>
      </c>
    </row>
    <row r="196" spans="1:44" ht="14.25">
      <c r="A196" s="468">
        <v>0</v>
      </c>
      <c r="B196" s="468">
        <v>0</v>
      </c>
      <c r="C196" s="518">
        <v>0</v>
      </c>
      <c r="D196" s="468">
        <v>99999</v>
      </c>
      <c r="E196" s="468">
        <v>9999</v>
      </c>
      <c r="F196" s="469" t="s">
        <v>1848</v>
      </c>
      <c r="G196" s="509" t="b">
        <v>1</v>
      </c>
      <c r="H196" s="510">
        <v>186</v>
      </c>
      <c r="I196" s="501" t="s">
        <v>1641</v>
      </c>
      <c r="J196" s="511" t="s">
        <v>88</v>
      </c>
      <c r="K196" s="512" t="s">
        <v>88</v>
      </c>
      <c r="L196" s="512" t="s">
        <v>88</v>
      </c>
      <c r="M196" s="512">
        <v>9999</v>
      </c>
      <c r="N196" s="513">
        <v>0</v>
      </c>
      <c r="O196" s="501" t="s">
        <v>1641</v>
      </c>
      <c r="P196" s="511" t="s">
        <v>88</v>
      </c>
      <c r="Q196" s="512" t="s">
        <v>88</v>
      </c>
      <c r="R196" s="512" t="s">
        <v>88</v>
      </c>
      <c r="S196" s="512">
        <v>9999</v>
      </c>
      <c r="T196" s="513">
        <v>0</v>
      </c>
      <c r="U196" s="501" t="s">
        <v>1641</v>
      </c>
      <c r="V196" s="511" t="s">
        <v>88</v>
      </c>
      <c r="W196" s="512" t="s">
        <v>88</v>
      </c>
      <c r="X196" s="512" t="s">
        <v>88</v>
      </c>
      <c r="Y196" s="512">
        <v>9999</v>
      </c>
      <c r="Z196" s="513">
        <v>0</v>
      </c>
      <c r="AA196" s="501" t="s">
        <v>1641</v>
      </c>
      <c r="AB196" s="511" t="s">
        <v>88</v>
      </c>
      <c r="AC196" s="512" t="s">
        <v>88</v>
      </c>
      <c r="AD196" s="512" t="s">
        <v>88</v>
      </c>
      <c r="AE196" s="512">
        <v>9999</v>
      </c>
      <c r="AF196" s="513">
        <v>0</v>
      </c>
      <c r="AG196" s="501"/>
      <c r="AH196" s="521">
        <v>0</v>
      </c>
      <c r="AI196" s="514" t="s">
        <v>1641</v>
      </c>
      <c r="AJ196" s="515" t="s">
        <v>1641</v>
      </c>
      <c r="AK196" s="514" t="s">
        <v>1641</v>
      </c>
      <c r="AL196" s="516" t="s">
        <v>1641</v>
      </c>
      <c r="AM196" s="517">
        <v>0</v>
      </c>
      <c r="AN196" s="446">
        <v>0</v>
      </c>
      <c r="AO196" s="446">
        <v>0</v>
      </c>
      <c r="AP196" s="446">
        <v>0</v>
      </c>
      <c r="AQ196" s="446">
        <v>0</v>
      </c>
      <c r="AR196" s="446">
        <v>0</v>
      </c>
    </row>
    <row r="197" spans="1:44" ht="14.25">
      <c r="A197" s="468">
        <v>0</v>
      </c>
      <c r="B197" s="468">
        <v>0</v>
      </c>
      <c r="C197" s="518">
        <v>0</v>
      </c>
      <c r="D197" s="468">
        <v>99999</v>
      </c>
      <c r="E197" s="468">
        <v>9999</v>
      </c>
      <c r="F197" s="469" t="s">
        <v>1849</v>
      </c>
      <c r="G197" s="509" t="b">
        <v>1</v>
      </c>
      <c r="H197" s="510">
        <v>187</v>
      </c>
      <c r="I197" s="501" t="s">
        <v>1641</v>
      </c>
      <c r="J197" s="511" t="s">
        <v>88</v>
      </c>
      <c r="K197" s="512" t="s">
        <v>88</v>
      </c>
      <c r="L197" s="512" t="s">
        <v>88</v>
      </c>
      <c r="M197" s="512">
        <v>9999</v>
      </c>
      <c r="N197" s="513">
        <v>0</v>
      </c>
      <c r="O197" s="501" t="s">
        <v>1641</v>
      </c>
      <c r="P197" s="511" t="s">
        <v>88</v>
      </c>
      <c r="Q197" s="512" t="s">
        <v>88</v>
      </c>
      <c r="R197" s="512" t="s">
        <v>88</v>
      </c>
      <c r="S197" s="512">
        <v>9999</v>
      </c>
      <c r="T197" s="513">
        <v>0</v>
      </c>
      <c r="U197" s="501" t="s">
        <v>1641</v>
      </c>
      <c r="V197" s="511" t="s">
        <v>88</v>
      </c>
      <c r="W197" s="512" t="s">
        <v>88</v>
      </c>
      <c r="X197" s="512" t="s">
        <v>88</v>
      </c>
      <c r="Y197" s="512">
        <v>9999</v>
      </c>
      <c r="Z197" s="513">
        <v>0</v>
      </c>
      <c r="AA197" s="501" t="s">
        <v>1641</v>
      </c>
      <c r="AB197" s="511" t="s">
        <v>88</v>
      </c>
      <c r="AC197" s="512" t="s">
        <v>88</v>
      </c>
      <c r="AD197" s="512" t="s">
        <v>88</v>
      </c>
      <c r="AE197" s="512">
        <v>9999</v>
      </c>
      <c r="AF197" s="513">
        <v>0</v>
      </c>
      <c r="AG197" s="501"/>
      <c r="AH197" s="521">
        <v>0</v>
      </c>
      <c r="AI197" s="514" t="s">
        <v>1641</v>
      </c>
      <c r="AJ197" s="515" t="s">
        <v>1641</v>
      </c>
      <c r="AK197" s="514" t="s">
        <v>1641</v>
      </c>
      <c r="AL197" s="516" t="s">
        <v>1641</v>
      </c>
      <c r="AM197" s="517">
        <v>0</v>
      </c>
      <c r="AN197" s="446">
        <v>0</v>
      </c>
      <c r="AO197" s="446">
        <v>0</v>
      </c>
      <c r="AP197" s="446">
        <v>0</v>
      </c>
      <c r="AQ197" s="446">
        <v>0</v>
      </c>
      <c r="AR197" s="446">
        <v>0</v>
      </c>
    </row>
    <row r="198" spans="1:44" ht="14.25">
      <c r="A198" s="438">
        <v>0</v>
      </c>
      <c r="B198" s="438">
        <v>0</v>
      </c>
      <c r="C198" s="519">
        <v>0</v>
      </c>
      <c r="D198" s="438">
        <v>99999</v>
      </c>
      <c r="E198" s="468">
        <v>9999</v>
      </c>
      <c r="F198" s="469" t="s">
        <v>1850</v>
      </c>
      <c r="G198" s="509" t="b">
        <v>1</v>
      </c>
      <c r="H198" s="510">
        <v>188</v>
      </c>
      <c r="I198" s="501" t="s">
        <v>1641</v>
      </c>
      <c r="J198" s="511" t="s">
        <v>88</v>
      </c>
      <c r="K198" s="512" t="s">
        <v>88</v>
      </c>
      <c r="L198" s="512" t="s">
        <v>88</v>
      </c>
      <c r="M198" s="512">
        <v>9999</v>
      </c>
      <c r="N198" s="513">
        <v>0</v>
      </c>
      <c r="O198" s="501" t="s">
        <v>1641</v>
      </c>
      <c r="P198" s="511" t="s">
        <v>88</v>
      </c>
      <c r="Q198" s="512" t="s">
        <v>88</v>
      </c>
      <c r="R198" s="512" t="s">
        <v>88</v>
      </c>
      <c r="S198" s="512">
        <v>9999</v>
      </c>
      <c r="T198" s="513">
        <v>0</v>
      </c>
      <c r="U198" s="501" t="s">
        <v>1641</v>
      </c>
      <c r="V198" s="511" t="s">
        <v>88</v>
      </c>
      <c r="W198" s="512" t="s">
        <v>88</v>
      </c>
      <c r="X198" s="512" t="s">
        <v>88</v>
      </c>
      <c r="Y198" s="512">
        <v>9999</v>
      </c>
      <c r="Z198" s="513">
        <v>0</v>
      </c>
      <c r="AA198" s="501" t="s">
        <v>1641</v>
      </c>
      <c r="AB198" s="511" t="s">
        <v>88</v>
      </c>
      <c r="AC198" s="512" t="s">
        <v>88</v>
      </c>
      <c r="AD198" s="512" t="s">
        <v>88</v>
      </c>
      <c r="AE198" s="512">
        <v>9999</v>
      </c>
      <c r="AF198" s="513">
        <v>0</v>
      </c>
      <c r="AG198" s="501"/>
      <c r="AH198" s="521">
        <v>0</v>
      </c>
      <c r="AI198" s="514" t="s">
        <v>1641</v>
      </c>
      <c r="AJ198" s="515" t="s">
        <v>1641</v>
      </c>
      <c r="AK198" s="514" t="s">
        <v>1641</v>
      </c>
      <c r="AL198" s="516" t="s">
        <v>1641</v>
      </c>
      <c r="AM198" s="517">
        <v>0</v>
      </c>
      <c r="AN198" s="446">
        <v>0</v>
      </c>
      <c r="AO198" s="446">
        <v>0</v>
      </c>
      <c r="AP198" s="446">
        <v>0</v>
      </c>
      <c r="AQ198" s="446">
        <v>0</v>
      </c>
      <c r="AR198" s="446">
        <v>0</v>
      </c>
    </row>
    <row r="199" spans="1:44" ht="14.25">
      <c r="A199" s="468">
        <v>0</v>
      </c>
      <c r="B199" s="468">
        <v>0</v>
      </c>
      <c r="C199" s="518">
        <v>0</v>
      </c>
      <c r="D199" s="468">
        <v>99999</v>
      </c>
      <c r="E199" s="468">
        <v>9999</v>
      </c>
      <c r="F199" s="469" t="s">
        <v>1851</v>
      </c>
      <c r="G199" s="509" t="b">
        <v>1</v>
      </c>
      <c r="H199" s="510">
        <v>189</v>
      </c>
      <c r="I199" s="501" t="s">
        <v>1641</v>
      </c>
      <c r="J199" s="511" t="s">
        <v>88</v>
      </c>
      <c r="K199" s="512" t="s">
        <v>88</v>
      </c>
      <c r="L199" s="512" t="s">
        <v>88</v>
      </c>
      <c r="M199" s="512">
        <v>9999</v>
      </c>
      <c r="N199" s="513">
        <v>0</v>
      </c>
      <c r="O199" s="501" t="s">
        <v>1641</v>
      </c>
      <c r="P199" s="511" t="s">
        <v>88</v>
      </c>
      <c r="Q199" s="512" t="s">
        <v>88</v>
      </c>
      <c r="R199" s="512" t="s">
        <v>88</v>
      </c>
      <c r="S199" s="512">
        <v>9999</v>
      </c>
      <c r="T199" s="513">
        <v>0</v>
      </c>
      <c r="U199" s="501" t="s">
        <v>1641</v>
      </c>
      <c r="V199" s="511" t="s">
        <v>88</v>
      </c>
      <c r="W199" s="512" t="s">
        <v>88</v>
      </c>
      <c r="X199" s="512" t="s">
        <v>88</v>
      </c>
      <c r="Y199" s="512">
        <v>9999</v>
      </c>
      <c r="Z199" s="513">
        <v>0</v>
      </c>
      <c r="AA199" s="501" t="s">
        <v>1641</v>
      </c>
      <c r="AB199" s="511" t="s">
        <v>88</v>
      </c>
      <c r="AC199" s="512" t="s">
        <v>88</v>
      </c>
      <c r="AD199" s="512" t="s">
        <v>88</v>
      </c>
      <c r="AE199" s="512">
        <v>9999</v>
      </c>
      <c r="AF199" s="513">
        <v>0</v>
      </c>
      <c r="AG199" s="501"/>
      <c r="AH199" s="521">
        <v>0</v>
      </c>
      <c r="AI199" s="514" t="s">
        <v>1641</v>
      </c>
      <c r="AJ199" s="515" t="s">
        <v>1641</v>
      </c>
      <c r="AK199" s="514" t="s">
        <v>1641</v>
      </c>
      <c r="AL199" s="516" t="s">
        <v>1641</v>
      </c>
      <c r="AM199" s="517">
        <v>0</v>
      </c>
      <c r="AN199" s="446">
        <v>0</v>
      </c>
      <c r="AO199" s="446">
        <v>0</v>
      </c>
      <c r="AP199" s="446">
        <v>0</v>
      </c>
      <c r="AQ199" s="446">
        <v>0</v>
      </c>
      <c r="AR199" s="446">
        <v>0</v>
      </c>
    </row>
    <row r="200" spans="1:44" ht="14.25">
      <c r="A200" s="468">
        <v>0</v>
      </c>
      <c r="B200" s="468">
        <v>0</v>
      </c>
      <c r="C200" s="518">
        <v>0</v>
      </c>
      <c r="D200" s="468">
        <v>99999</v>
      </c>
      <c r="E200" s="468">
        <v>9999</v>
      </c>
      <c r="F200" s="469" t="s">
        <v>1852</v>
      </c>
      <c r="G200" s="509" t="b">
        <v>1</v>
      </c>
      <c r="H200" s="510">
        <v>190</v>
      </c>
      <c r="I200" s="501" t="s">
        <v>1641</v>
      </c>
      <c r="J200" s="511" t="s">
        <v>88</v>
      </c>
      <c r="K200" s="512" t="s">
        <v>88</v>
      </c>
      <c r="L200" s="512" t="s">
        <v>88</v>
      </c>
      <c r="M200" s="512">
        <v>9999</v>
      </c>
      <c r="N200" s="513">
        <v>0</v>
      </c>
      <c r="O200" s="501" t="s">
        <v>1641</v>
      </c>
      <c r="P200" s="511" t="s">
        <v>88</v>
      </c>
      <c r="Q200" s="512" t="s">
        <v>88</v>
      </c>
      <c r="R200" s="512" t="s">
        <v>88</v>
      </c>
      <c r="S200" s="512">
        <v>9999</v>
      </c>
      <c r="T200" s="513">
        <v>0</v>
      </c>
      <c r="U200" s="501" t="s">
        <v>1641</v>
      </c>
      <c r="V200" s="511" t="s">
        <v>88</v>
      </c>
      <c r="W200" s="512" t="s">
        <v>88</v>
      </c>
      <c r="X200" s="512" t="s">
        <v>88</v>
      </c>
      <c r="Y200" s="512">
        <v>9999</v>
      </c>
      <c r="Z200" s="513">
        <v>0</v>
      </c>
      <c r="AA200" s="501" t="s">
        <v>1641</v>
      </c>
      <c r="AB200" s="511" t="s">
        <v>88</v>
      </c>
      <c r="AC200" s="512" t="s">
        <v>88</v>
      </c>
      <c r="AD200" s="512" t="s">
        <v>88</v>
      </c>
      <c r="AE200" s="512">
        <v>9999</v>
      </c>
      <c r="AF200" s="513">
        <v>0</v>
      </c>
      <c r="AG200" s="501"/>
      <c r="AH200" s="521">
        <v>0</v>
      </c>
      <c r="AI200" s="514" t="s">
        <v>1641</v>
      </c>
      <c r="AJ200" s="515" t="s">
        <v>1641</v>
      </c>
      <c r="AK200" s="514" t="s">
        <v>1641</v>
      </c>
      <c r="AL200" s="516" t="s">
        <v>1641</v>
      </c>
      <c r="AM200" s="517">
        <v>0</v>
      </c>
      <c r="AN200" s="446">
        <v>0</v>
      </c>
      <c r="AO200" s="446">
        <v>0</v>
      </c>
      <c r="AP200" s="446">
        <v>0</v>
      </c>
      <c r="AQ200" s="446">
        <v>0</v>
      </c>
      <c r="AR200" s="446">
        <v>0</v>
      </c>
    </row>
    <row r="201" spans="1:44" ht="14.25">
      <c r="A201" s="468">
        <v>0</v>
      </c>
      <c r="B201" s="468">
        <v>0</v>
      </c>
      <c r="C201" s="518">
        <v>0</v>
      </c>
      <c r="D201" s="468">
        <v>99999</v>
      </c>
      <c r="E201" s="468">
        <v>9999</v>
      </c>
      <c r="F201" s="469" t="s">
        <v>1853</v>
      </c>
      <c r="G201" s="509" t="b">
        <v>1</v>
      </c>
      <c r="H201" s="510">
        <v>191</v>
      </c>
      <c r="I201" s="501" t="s">
        <v>1641</v>
      </c>
      <c r="J201" s="511" t="s">
        <v>88</v>
      </c>
      <c r="K201" s="512" t="s">
        <v>88</v>
      </c>
      <c r="L201" s="512" t="s">
        <v>88</v>
      </c>
      <c r="M201" s="512">
        <v>9999</v>
      </c>
      <c r="N201" s="513">
        <v>0</v>
      </c>
      <c r="O201" s="501" t="s">
        <v>1641</v>
      </c>
      <c r="P201" s="511" t="s">
        <v>88</v>
      </c>
      <c r="Q201" s="512" t="s">
        <v>88</v>
      </c>
      <c r="R201" s="512" t="s">
        <v>88</v>
      </c>
      <c r="S201" s="512">
        <v>9999</v>
      </c>
      <c r="T201" s="513">
        <v>0</v>
      </c>
      <c r="U201" s="501" t="s">
        <v>1641</v>
      </c>
      <c r="V201" s="511" t="s">
        <v>88</v>
      </c>
      <c r="W201" s="512" t="s">
        <v>88</v>
      </c>
      <c r="X201" s="512" t="s">
        <v>88</v>
      </c>
      <c r="Y201" s="512">
        <v>9999</v>
      </c>
      <c r="Z201" s="513">
        <v>0</v>
      </c>
      <c r="AA201" s="501" t="s">
        <v>1641</v>
      </c>
      <c r="AB201" s="511" t="s">
        <v>88</v>
      </c>
      <c r="AC201" s="512" t="s">
        <v>88</v>
      </c>
      <c r="AD201" s="512" t="s">
        <v>88</v>
      </c>
      <c r="AE201" s="512">
        <v>9999</v>
      </c>
      <c r="AF201" s="513">
        <v>0</v>
      </c>
      <c r="AG201" s="501"/>
      <c r="AH201" s="521">
        <v>0</v>
      </c>
      <c r="AI201" s="514" t="s">
        <v>1641</v>
      </c>
      <c r="AJ201" s="515" t="s">
        <v>1641</v>
      </c>
      <c r="AK201" s="514" t="s">
        <v>1641</v>
      </c>
      <c r="AL201" s="516" t="s">
        <v>1641</v>
      </c>
      <c r="AM201" s="517">
        <v>0</v>
      </c>
      <c r="AN201" s="446">
        <v>0</v>
      </c>
      <c r="AO201" s="446">
        <v>0</v>
      </c>
      <c r="AP201" s="446">
        <v>0</v>
      </c>
      <c r="AQ201" s="446">
        <v>0</v>
      </c>
      <c r="AR201" s="446">
        <v>0</v>
      </c>
    </row>
    <row r="202" spans="1:44" ht="14.25">
      <c r="A202" s="468">
        <v>0</v>
      </c>
      <c r="B202" s="468">
        <v>0</v>
      </c>
      <c r="C202" s="518">
        <v>0</v>
      </c>
      <c r="D202" s="468">
        <v>99999</v>
      </c>
      <c r="E202" s="468">
        <v>9999</v>
      </c>
      <c r="F202" s="469" t="s">
        <v>1854</v>
      </c>
      <c r="G202" s="509" t="b">
        <v>1</v>
      </c>
      <c r="H202" s="510">
        <v>192</v>
      </c>
      <c r="I202" s="501" t="s">
        <v>1641</v>
      </c>
      <c r="J202" s="511" t="s">
        <v>88</v>
      </c>
      <c r="K202" s="512" t="s">
        <v>88</v>
      </c>
      <c r="L202" s="512" t="s">
        <v>88</v>
      </c>
      <c r="M202" s="512">
        <v>9999</v>
      </c>
      <c r="N202" s="513">
        <v>0</v>
      </c>
      <c r="O202" s="501" t="s">
        <v>1641</v>
      </c>
      <c r="P202" s="511" t="s">
        <v>88</v>
      </c>
      <c r="Q202" s="512" t="s">
        <v>88</v>
      </c>
      <c r="R202" s="512" t="s">
        <v>88</v>
      </c>
      <c r="S202" s="512">
        <v>9999</v>
      </c>
      <c r="T202" s="513">
        <v>0</v>
      </c>
      <c r="U202" s="501" t="s">
        <v>1641</v>
      </c>
      <c r="V202" s="511" t="s">
        <v>88</v>
      </c>
      <c r="W202" s="512" t="s">
        <v>88</v>
      </c>
      <c r="X202" s="512" t="s">
        <v>88</v>
      </c>
      <c r="Y202" s="512">
        <v>9999</v>
      </c>
      <c r="Z202" s="513">
        <v>0</v>
      </c>
      <c r="AA202" s="501" t="s">
        <v>1641</v>
      </c>
      <c r="AB202" s="511" t="s">
        <v>88</v>
      </c>
      <c r="AC202" s="512" t="s">
        <v>88</v>
      </c>
      <c r="AD202" s="512" t="s">
        <v>88</v>
      </c>
      <c r="AE202" s="512">
        <v>9999</v>
      </c>
      <c r="AF202" s="513">
        <v>0</v>
      </c>
      <c r="AG202" s="501"/>
      <c r="AH202" s="521">
        <v>0</v>
      </c>
      <c r="AI202" s="514" t="s">
        <v>1641</v>
      </c>
      <c r="AJ202" s="515" t="s">
        <v>1641</v>
      </c>
      <c r="AK202" s="514" t="s">
        <v>1641</v>
      </c>
      <c r="AL202" s="516" t="s">
        <v>1641</v>
      </c>
      <c r="AM202" s="517">
        <v>0</v>
      </c>
      <c r="AN202" s="446">
        <v>0</v>
      </c>
      <c r="AO202" s="446">
        <v>0</v>
      </c>
      <c r="AP202" s="446">
        <v>0</v>
      </c>
      <c r="AQ202" s="446">
        <v>0</v>
      </c>
      <c r="AR202" s="446">
        <v>0</v>
      </c>
    </row>
  </sheetData>
  <sortState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28575</xdr:rowOff>
                  </from>
                  <to>
                    <xdr:col>16</xdr:col>
                    <xdr:colOff>352425</xdr:colOff>
                    <xdr:row>5</xdr:row>
                    <xdr:rowOff>190500</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209550</xdr:rowOff>
                  </from>
                  <to>
                    <xdr:col>17</xdr:col>
                    <xdr:colOff>295275</xdr:colOff>
                    <xdr:row>8</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244</v>
      </c>
      <c r="B1" s="6"/>
      <c r="C1" s="6"/>
      <c r="D1" s="69"/>
      <c r="E1" s="4"/>
      <c r="F1" s="243">
        <f>F3/16</f>
        <v>12.908625000000001</v>
      </c>
      <c r="G1" s="4"/>
    </row>
    <row r="2" spans="1:7" ht="34.15" customHeight="1" thickBot="1">
      <c r="A2" s="84">
        <f>Start.listina!$K$2</f>
        <v>13025</v>
      </c>
      <c r="B2" s="82" t="str">
        <f>Start.listina!$K$4</f>
        <v>Memory Cup</v>
      </c>
      <c r="C2" s="83"/>
      <c r="D2" s="83"/>
      <c r="E2" s="89"/>
      <c r="G2" s="4"/>
    </row>
    <row r="3" spans="1:7" ht="21.75" customHeight="1" thickBot="1">
      <c r="A3" s="4"/>
      <c r="B3" s="4"/>
      <c r="C3" s="4"/>
      <c r="D3" s="4"/>
      <c r="E3" s="12" t="s">
        <v>245</v>
      </c>
      <c r="F3" s="4">
        <f>SUM(F5:F20)</f>
        <v>206.53800000000001</v>
      </c>
      <c r="G3" s="4"/>
    </row>
    <row r="4" spans="1:7" ht="24.75" customHeight="1" thickBot="1">
      <c r="A4" s="434" t="s">
        <v>30</v>
      </c>
      <c r="B4" s="434" t="s">
        <v>97</v>
      </c>
      <c r="C4" s="434" t="s">
        <v>31</v>
      </c>
      <c r="D4" s="434" t="s">
        <v>32</v>
      </c>
      <c r="E4" s="435" t="s">
        <v>33</v>
      </c>
      <c r="F4" s="435" t="s">
        <v>243</v>
      </c>
      <c r="G4" s="4"/>
    </row>
    <row r="5" spans="1:7">
      <c r="A5" s="249">
        <f>Start.listina!I11</f>
        <v>96005</v>
      </c>
      <c r="B5" s="436" t="str">
        <f>Start.listina!J11</f>
        <v>Bukovčík</v>
      </c>
      <c r="C5" s="249" t="str">
        <f>Start.listina!K11</f>
        <v>Jan</v>
      </c>
      <c r="D5" s="249" t="str">
        <f>Start.listina!L11</f>
        <v>PAK Albrechtice</v>
      </c>
      <c r="E5" s="249">
        <f>Start.listina!M11</f>
        <v>65</v>
      </c>
      <c r="F5" s="249">
        <f>Start.listina!N11</f>
        <v>31.25</v>
      </c>
      <c r="G5" s="4"/>
    </row>
    <row r="6" spans="1:7">
      <c r="A6" s="249">
        <f>Start.listina!I13</f>
        <v>10048</v>
      </c>
      <c r="B6" s="436" t="str">
        <f>Start.listina!J13</f>
        <v>Valík</v>
      </c>
      <c r="C6" s="249" t="str">
        <f>Start.listina!K13</f>
        <v>Václav</v>
      </c>
      <c r="D6" s="249" t="str">
        <f>Start.listina!L13</f>
        <v>PAK Albrechtice</v>
      </c>
      <c r="E6" s="249">
        <f>Start.listina!M13</f>
        <v>48</v>
      </c>
      <c r="F6" s="249">
        <f>Start.listina!N13</f>
        <v>30.875</v>
      </c>
      <c r="G6" s="4"/>
    </row>
    <row r="7" spans="1:7">
      <c r="A7" s="249">
        <f>Start.listina!O12</f>
        <v>10058</v>
      </c>
      <c r="B7" s="436" t="str">
        <f>Start.listina!P12</f>
        <v>Olšár</v>
      </c>
      <c r="C7" s="249" t="str">
        <f>Start.listina!Q12</f>
        <v>Marek</v>
      </c>
      <c r="D7" s="249" t="str">
        <f>Start.listina!R12</f>
        <v>TOP - ORLOVÁ</v>
      </c>
      <c r="E7" s="249">
        <f>Start.listina!S12</f>
        <v>136</v>
      </c>
      <c r="F7" s="249">
        <f>Start.listina!T12</f>
        <v>24.376000000000001</v>
      </c>
      <c r="G7" s="4"/>
    </row>
    <row r="8" spans="1:7">
      <c r="A8" s="249">
        <f>Start.listina!U11</f>
        <v>26034</v>
      </c>
      <c r="B8" s="436" t="str">
        <f>Start.listina!V11</f>
        <v>Vajčovec</v>
      </c>
      <c r="C8" s="249" t="str">
        <f>Start.listina!W11</f>
        <v>Kamil</v>
      </c>
      <c r="D8" s="249" t="str">
        <f>Start.listina!X11</f>
        <v>PAK Albrechtice</v>
      </c>
      <c r="E8" s="249">
        <f>Start.listina!Y11</f>
        <v>78</v>
      </c>
      <c r="F8" s="249">
        <f>Start.listina!Z11</f>
        <v>24.062999999999999</v>
      </c>
      <c r="G8" s="4"/>
    </row>
    <row r="9" spans="1:7">
      <c r="A9" s="249">
        <f>Start.listina!O13</f>
        <v>10047</v>
      </c>
      <c r="B9" s="436" t="str">
        <f>Start.listina!P13</f>
        <v>Žiak</v>
      </c>
      <c r="C9" s="249" t="str">
        <f>Start.listina!Q13</f>
        <v>Vojtěch</v>
      </c>
      <c r="D9" s="249" t="str">
        <f>Start.listina!R13</f>
        <v>PAK Albrechtice</v>
      </c>
      <c r="E9" s="249">
        <f>Start.listina!S13</f>
        <v>80</v>
      </c>
      <c r="F9" s="249">
        <f>Start.listina!T13</f>
        <v>22.25</v>
      </c>
      <c r="G9" s="4"/>
    </row>
    <row r="10" spans="1:7">
      <c r="A10" s="249">
        <f>Start.listina!U12</f>
        <v>98307</v>
      </c>
      <c r="B10" s="436" t="str">
        <f>Start.listina!V12</f>
        <v>Jurišta</v>
      </c>
      <c r="C10" s="249" t="str">
        <f>Start.listina!W12</f>
        <v>Kamil</v>
      </c>
      <c r="D10" s="249" t="str">
        <f>Start.listina!X12</f>
        <v>TOP - ORLOVÁ</v>
      </c>
      <c r="E10" s="249">
        <f>Start.listina!Y12</f>
        <v>161</v>
      </c>
      <c r="F10" s="249">
        <f>Start.listina!Z12</f>
        <v>19.876000000000001</v>
      </c>
      <c r="G10" s="4"/>
    </row>
    <row r="11" spans="1:7">
      <c r="A11" s="249">
        <f>Start.listina!O11</f>
        <v>23060</v>
      </c>
      <c r="B11" s="436" t="str">
        <f>Start.listina!P11</f>
        <v>Ševčík</v>
      </c>
      <c r="C11" s="249" t="str">
        <f>Start.listina!Q11</f>
        <v>Jaroslav</v>
      </c>
      <c r="D11" s="249" t="str">
        <f>Start.listina!R11</f>
        <v>PAK Albrechtice</v>
      </c>
      <c r="E11" s="249">
        <f>Start.listina!S11</f>
        <v>102</v>
      </c>
      <c r="F11" s="249">
        <f>Start.listina!T11</f>
        <v>19.814</v>
      </c>
      <c r="G11" s="4"/>
    </row>
    <row r="12" spans="1:7">
      <c r="A12" s="249">
        <f>Start.listina!I12</f>
        <v>26029</v>
      </c>
      <c r="B12" s="436" t="str">
        <f>Start.listina!J12</f>
        <v>Bury</v>
      </c>
      <c r="C12" s="249" t="str">
        <f>Start.listina!K12</f>
        <v>Radim</v>
      </c>
      <c r="D12" s="249" t="str">
        <f>Start.listina!L12</f>
        <v>TOP - ORLOVÁ</v>
      </c>
      <c r="E12" s="249">
        <f>Start.listina!M12</f>
        <v>190</v>
      </c>
      <c r="F12" s="249">
        <f>Start.listina!N12</f>
        <v>14.313000000000001</v>
      </c>
      <c r="G12" s="4"/>
    </row>
    <row r="13" spans="1:7">
      <c r="A13" s="249">
        <f>Start.listina!I14</f>
        <v>98379</v>
      </c>
      <c r="B13" s="436" t="str">
        <f>Start.listina!J14</f>
        <v>Puhr</v>
      </c>
      <c r="C13" s="249" t="str">
        <f>Start.listina!K14</f>
        <v>Jaromír</v>
      </c>
      <c r="D13" s="249" t="str">
        <f>Start.listina!L14</f>
        <v>TOP - ORLOVÁ</v>
      </c>
      <c r="E13" s="249">
        <f>Start.listina!M14</f>
        <v>228</v>
      </c>
      <c r="F13" s="249">
        <f>Start.listina!N14</f>
        <v>9.3759999999999994</v>
      </c>
      <c r="G13" s="4"/>
    </row>
    <row r="14" spans="1:7">
      <c r="A14" s="249">
        <f>Start.listina!I15</f>
        <v>13055</v>
      </c>
      <c r="B14" s="436" t="str">
        <f>Start.listina!J15</f>
        <v>Brevčinský</v>
      </c>
      <c r="C14" s="249" t="str">
        <f>Start.listina!K15</f>
        <v>Tomáš</v>
      </c>
      <c r="D14" s="249" t="str">
        <f>Start.listina!L15</f>
        <v>TOP - ORLOVÁ</v>
      </c>
      <c r="E14" s="249">
        <f>Start.listina!M15</f>
        <v>286</v>
      </c>
      <c r="F14" s="249">
        <f>Start.listina!N15</f>
        <v>6.407</v>
      </c>
      <c r="G14" s="4"/>
    </row>
    <row r="15" spans="1:7">
      <c r="A15" s="249">
        <f>Start.listina!I16</f>
        <v>96225</v>
      </c>
      <c r="B15" s="436" t="str">
        <f>Start.listina!J16</f>
        <v>Brož</v>
      </c>
      <c r="C15" s="249" t="str">
        <f>Start.listina!K16</f>
        <v>Karel</v>
      </c>
      <c r="D15" s="249" t="str">
        <f>Start.listina!L16</f>
        <v>SOKOL Staříč</v>
      </c>
      <c r="E15" s="249">
        <f>Start.listina!M16</f>
        <v>382</v>
      </c>
      <c r="F15" s="249">
        <f>Start.listina!N16</f>
        <v>2.75</v>
      </c>
      <c r="G15" s="4"/>
    </row>
    <row r="16" spans="1:7">
      <c r="A16" s="249">
        <f>Start.listina!O16</f>
        <v>12003</v>
      </c>
      <c r="B16" s="436" t="str">
        <f>Start.listina!P16</f>
        <v>König</v>
      </c>
      <c r="C16" s="249" t="str">
        <f>Start.listina!Q16</f>
        <v>Drahomír</v>
      </c>
      <c r="D16" s="249" t="str">
        <f>Start.listina!R16</f>
        <v>SOKOL Staříč</v>
      </c>
      <c r="E16" s="249">
        <f>Start.listina!S16</f>
        <v>489</v>
      </c>
      <c r="F16" s="249">
        <f>Start.listina!T16</f>
        <v>0.875</v>
      </c>
      <c r="G16" s="4"/>
    </row>
    <row r="17" spans="1:7">
      <c r="A17" s="249">
        <f>Start.listina!O15</f>
        <v>13056</v>
      </c>
      <c r="B17" s="436" t="str">
        <f>Start.listina!P15</f>
        <v>Mališ</v>
      </c>
      <c r="C17" s="249" t="str">
        <f>Start.listina!Q15</f>
        <v>David</v>
      </c>
      <c r="D17" s="249" t="str">
        <f>Start.listina!R15</f>
        <v>TOP - ORLOVÁ</v>
      </c>
      <c r="E17" s="249">
        <f>Start.listina!S15</f>
        <v>536</v>
      </c>
      <c r="F17" s="249">
        <f>Start.listina!T15</f>
        <v>0.313</v>
      </c>
      <c r="G17" s="4"/>
    </row>
    <row r="18" spans="1:7">
      <c r="A18" s="249">
        <f>Start.listina!I17</f>
        <v>26039</v>
      </c>
      <c r="B18" s="436" t="str">
        <f>Start.listina!J17</f>
        <v>Kozelský</v>
      </c>
      <c r="C18" s="249" t="str">
        <f>Start.listina!K17</f>
        <v>Martin</v>
      </c>
      <c r="D18" s="249" t="str">
        <f>Start.listina!L17</f>
        <v>SOKOL Staříč</v>
      </c>
      <c r="E18" s="249">
        <f>Start.listina!M17</f>
        <v>559</v>
      </c>
      <c r="F18" s="249">
        <f>Start.listina!N17</f>
        <v>0</v>
      </c>
      <c r="G18" s="4"/>
    </row>
    <row r="19" spans="1:7">
      <c r="A19" s="249" t="str">
        <f>Start.listina!I18</f>
        <v/>
      </c>
      <c r="B19" s="436" t="str">
        <f>Start.listina!J18</f>
        <v>Pavel Tomiš</v>
      </c>
      <c r="C19" s="249" t="str">
        <f>Start.listina!K18</f>
        <v xml:space="preserve"> </v>
      </c>
      <c r="D19" s="249" t="str">
        <f>Start.listina!L18</f>
        <v xml:space="preserve"> </v>
      </c>
      <c r="E19" s="249">
        <f>Start.listina!M18</f>
        <v>9999</v>
      </c>
      <c r="F19" s="249">
        <f>Start.listina!N18</f>
        <v>0</v>
      </c>
      <c r="G19" s="4"/>
    </row>
    <row r="20" spans="1:7">
      <c r="A20" s="249" t="str">
        <f>Start.listina!I19</f>
        <v/>
      </c>
      <c r="B20" s="436" t="str">
        <f>Start.listina!J19</f>
        <v xml:space="preserve"> </v>
      </c>
      <c r="C20" s="249" t="str">
        <f>Start.listina!K19</f>
        <v xml:space="preserve"> </v>
      </c>
      <c r="D20" s="249" t="str">
        <f>Start.listina!L19</f>
        <v xml:space="preserve"> </v>
      </c>
      <c r="E20" s="249">
        <f>Start.listina!M19</f>
        <v>9999</v>
      </c>
      <c r="F20" s="249">
        <f>Start.listina!N19</f>
        <v>0</v>
      </c>
      <c r="G20" s="4"/>
    </row>
    <row r="21" spans="1:7">
      <c r="A21" s="249" t="str">
        <f>Start.listina!I20</f>
        <v/>
      </c>
      <c r="B21" s="436" t="str">
        <f>Start.listina!J20</f>
        <v xml:space="preserve"> </v>
      </c>
      <c r="C21" s="249" t="str">
        <f>Start.listina!K20</f>
        <v xml:space="preserve"> </v>
      </c>
      <c r="D21" s="249" t="str">
        <f>Start.listina!L20</f>
        <v xml:space="preserve"> </v>
      </c>
      <c r="E21" s="249">
        <f>Start.listina!M20</f>
        <v>9999</v>
      </c>
      <c r="F21" s="249">
        <f>Start.listina!N20</f>
        <v>0</v>
      </c>
      <c r="G21" s="4"/>
    </row>
    <row r="22" spans="1:7">
      <c r="A22" s="249" t="str">
        <f>Start.listina!I21</f>
        <v/>
      </c>
      <c r="B22" s="436" t="str">
        <f>Start.listina!J21</f>
        <v xml:space="preserve"> </v>
      </c>
      <c r="C22" s="249" t="str">
        <f>Start.listina!K21</f>
        <v xml:space="preserve"> </v>
      </c>
      <c r="D22" s="249" t="str">
        <f>Start.listina!L21</f>
        <v xml:space="preserve"> </v>
      </c>
      <c r="E22" s="249">
        <f>Start.listina!M21</f>
        <v>9999</v>
      </c>
      <c r="F22" s="249">
        <f>Start.listina!N21</f>
        <v>0</v>
      </c>
      <c r="G22" s="4"/>
    </row>
    <row r="23" spans="1:7">
      <c r="A23" s="249" t="str">
        <f>Start.listina!I22</f>
        <v/>
      </c>
      <c r="B23" s="436" t="str">
        <f>Start.listina!J22</f>
        <v xml:space="preserve"> </v>
      </c>
      <c r="C23" s="249" t="str">
        <f>Start.listina!K22</f>
        <v xml:space="preserve"> </v>
      </c>
      <c r="D23" s="249" t="str">
        <f>Start.listina!L22</f>
        <v xml:space="preserve"> </v>
      </c>
      <c r="E23" s="249">
        <f>Start.listina!M22</f>
        <v>9999</v>
      </c>
      <c r="F23" s="249">
        <f>Start.listina!N22</f>
        <v>0</v>
      </c>
      <c r="G23" s="4"/>
    </row>
    <row r="24" spans="1:7">
      <c r="A24" s="249" t="str">
        <f>Start.listina!I23</f>
        <v/>
      </c>
      <c r="B24" s="436" t="str">
        <f>Start.listina!J23</f>
        <v xml:space="preserve"> </v>
      </c>
      <c r="C24" s="249" t="str">
        <f>Start.listina!K23</f>
        <v xml:space="preserve"> </v>
      </c>
      <c r="D24" s="249" t="str">
        <f>Start.listina!L23</f>
        <v xml:space="preserve"> </v>
      </c>
      <c r="E24" s="249">
        <f>Start.listina!M23</f>
        <v>9999</v>
      </c>
      <c r="F24" s="249">
        <f>Start.listina!N23</f>
        <v>0</v>
      </c>
      <c r="G24" s="4"/>
    </row>
    <row r="25" spans="1:7">
      <c r="A25" s="249" t="str">
        <f>Start.listina!I24</f>
        <v/>
      </c>
      <c r="B25" s="436" t="str">
        <f>Start.listina!J24</f>
        <v xml:space="preserve"> </v>
      </c>
      <c r="C25" s="249" t="str">
        <f>Start.listina!K24</f>
        <v xml:space="preserve"> </v>
      </c>
      <c r="D25" s="249" t="str">
        <f>Start.listina!L24</f>
        <v xml:space="preserve"> </v>
      </c>
      <c r="E25" s="249">
        <f>Start.listina!M24</f>
        <v>9999</v>
      </c>
      <c r="F25" s="249">
        <f>Start.listina!N24</f>
        <v>0</v>
      </c>
      <c r="G25" s="4"/>
    </row>
    <row r="26" spans="1:7">
      <c r="A26" s="249" t="str">
        <f>Start.listina!I25</f>
        <v/>
      </c>
      <c r="B26" s="436" t="str">
        <f>Start.listina!J25</f>
        <v xml:space="preserve"> </v>
      </c>
      <c r="C26" s="249" t="str">
        <f>Start.listina!K25</f>
        <v xml:space="preserve"> </v>
      </c>
      <c r="D26" s="249" t="str">
        <f>Start.listina!L25</f>
        <v xml:space="preserve"> </v>
      </c>
      <c r="E26" s="249">
        <f>Start.listina!M25</f>
        <v>9999</v>
      </c>
      <c r="F26" s="249">
        <f>Start.listina!N25</f>
        <v>0</v>
      </c>
      <c r="G26" s="4"/>
    </row>
    <row r="27" spans="1:7">
      <c r="A27" s="249" t="str">
        <f>Start.listina!I26</f>
        <v/>
      </c>
      <c r="B27" s="436" t="str">
        <f>Start.listina!J26</f>
        <v xml:space="preserve"> </v>
      </c>
      <c r="C27" s="249" t="str">
        <f>Start.listina!K26</f>
        <v xml:space="preserve"> </v>
      </c>
      <c r="D27" s="249" t="str">
        <f>Start.listina!L26</f>
        <v xml:space="preserve"> </v>
      </c>
      <c r="E27" s="249">
        <f>Start.listina!M26</f>
        <v>9999</v>
      </c>
      <c r="F27" s="249">
        <f>Start.listina!N26</f>
        <v>0</v>
      </c>
      <c r="G27" s="4"/>
    </row>
    <row r="28" spans="1:7">
      <c r="A28" s="249" t="str">
        <f>Start.listina!I27</f>
        <v/>
      </c>
      <c r="B28" s="436" t="str">
        <f>Start.listina!J27</f>
        <v xml:space="preserve"> </v>
      </c>
      <c r="C28" s="249" t="str">
        <f>Start.listina!K27</f>
        <v xml:space="preserve"> </v>
      </c>
      <c r="D28" s="249" t="str">
        <f>Start.listina!L27</f>
        <v xml:space="preserve"> </v>
      </c>
      <c r="E28" s="249">
        <f>Start.listina!M27</f>
        <v>9999</v>
      </c>
      <c r="F28" s="249">
        <f>Start.listina!N27</f>
        <v>0</v>
      </c>
      <c r="G28" s="4"/>
    </row>
    <row r="29" spans="1:7">
      <c r="A29" s="249" t="str">
        <f>Start.listina!I28</f>
        <v/>
      </c>
      <c r="B29" s="436" t="str">
        <f>Start.listina!J28</f>
        <v xml:space="preserve"> </v>
      </c>
      <c r="C29" s="249" t="str">
        <f>Start.listina!K28</f>
        <v xml:space="preserve"> </v>
      </c>
      <c r="D29" s="249" t="str">
        <f>Start.listina!L28</f>
        <v xml:space="preserve"> </v>
      </c>
      <c r="E29" s="249">
        <f>Start.listina!M28</f>
        <v>9999</v>
      </c>
      <c r="F29" s="249">
        <f>Start.listina!N28</f>
        <v>0</v>
      </c>
      <c r="G29" s="4"/>
    </row>
    <row r="30" spans="1:7">
      <c r="A30" s="249" t="str">
        <f>Start.listina!I29</f>
        <v/>
      </c>
      <c r="B30" s="436" t="str">
        <f>Start.listina!J29</f>
        <v xml:space="preserve"> </v>
      </c>
      <c r="C30" s="249" t="str">
        <f>Start.listina!K29</f>
        <v xml:space="preserve"> </v>
      </c>
      <c r="D30" s="249" t="str">
        <f>Start.listina!L29</f>
        <v xml:space="preserve"> </v>
      </c>
      <c r="E30" s="249">
        <f>Start.listina!M29</f>
        <v>9999</v>
      </c>
      <c r="F30" s="249">
        <f>Start.listina!N29</f>
        <v>0</v>
      </c>
      <c r="G30" s="4"/>
    </row>
    <row r="31" spans="1:7">
      <c r="A31" s="249" t="str">
        <f>Start.listina!I30</f>
        <v/>
      </c>
      <c r="B31" s="436" t="str">
        <f>Start.listina!J30</f>
        <v xml:space="preserve"> </v>
      </c>
      <c r="C31" s="249" t="str">
        <f>Start.listina!K30</f>
        <v xml:space="preserve"> </v>
      </c>
      <c r="D31" s="249" t="str">
        <f>Start.listina!L30</f>
        <v xml:space="preserve"> </v>
      </c>
      <c r="E31" s="249">
        <f>Start.listina!M30</f>
        <v>9999</v>
      </c>
      <c r="F31" s="249">
        <f>Start.listina!N30</f>
        <v>0</v>
      </c>
      <c r="G31" s="4"/>
    </row>
    <row r="32" spans="1:7">
      <c r="A32" s="249" t="str">
        <f>Start.listina!I31</f>
        <v/>
      </c>
      <c r="B32" s="436" t="str">
        <f>Start.listina!J31</f>
        <v xml:space="preserve"> </v>
      </c>
      <c r="C32" s="249" t="str">
        <f>Start.listina!K31</f>
        <v xml:space="preserve"> </v>
      </c>
      <c r="D32" s="249" t="str">
        <f>Start.listina!L31</f>
        <v xml:space="preserve"> </v>
      </c>
      <c r="E32" s="249">
        <f>Start.listina!M31</f>
        <v>9999</v>
      </c>
      <c r="F32" s="249">
        <f>Start.listina!N31</f>
        <v>0</v>
      </c>
      <c r="G32" s="4"/>
    </row>
    <row r="33" spans="1:7">
      <c r="A33" s="249" t="str">
        <f>Start.listina!I32</f>
        <v/>
      </c>
      <c r="B33" s="436" t="str">
        <f>Start.listina!J32</f>
        <v xml:space="preserve"> </v>
      </c>
      <c r="C33" s="249" t="str">
        <f>Start.listina!K32</f>
        <v xml:space="preserve"> </v>
      </c>
      <c r="D33" s="249" t="str">
        <f>Start.listina!L32</f>
        <v xml:space="preserve"> </v>
      </c>
      <c r="E33" s="249">
        <f>Start.listina!M32</f>
        <v>9999</v>
      </c>
      <c r="F33" s="249">
        <f>Start.listina!N32</f>
        <v>0</v>
      </c>
      <c r="G33" s="4"/>
    </row>
    <row r="34" spans="1:7">
      <c r="A34" s="249" t="str">
        <f>Start.listina!I33</f>
        <v/>
      </c>
      <c r="B34" s="436" t="str">
        <f>Start.listina!J33</f>
        <v xml:space="preserve"> </v>
      </c>
      <c r="C34" s="249" t="str">
        <f>Start.listina!K33</f>
        <v xml:space="preserve"> </v>
      </c>
      <c r="D34" s="249" t="str">
        <f>Start.listina!L33</f>
        <v xml:space="preserve"> </v>
      </c>
      <c r="E34" s="249">
        <f>Start.listina!M33</f>
        <v>9999</v>
      </c>
      <c r="F34" s="249">
        <f>Start.listina!N33</f>
        <v>0</v>
      </c>
      <c r="G34" s="4"/>
    </row>
    <row r="35" spans="1:7">
      <c r="A35" s="249" t="str">
        <f>Start.listina!I34</f>
        <v/>
      </c>
      <c r="B35" s="436" t="str">
        <f>Start.listina!J34</f>
        <v xml:space="preserve"> </v>
      </c>
      <c r="C35" s="249" t="str">
        <f>Start.listina!K34</f>
        <v xml:space="preserve"> </v>
      </c>
      <c r="D35" s="249" t="str">
        <f>Start.listina!L34</f>
        <v xml:space="preserve"> </v>
      </c>
      <c r="E35" s="249">
        <f>Start.listina!M34</f>
        <v>9999</v>
      </c>
      <c r="F35" s="249">
        <f>Start.listina!N34</f>
        <v>0</v>
      </c>
      <c r="G35" s="4"/>
    </row>
    <row r="36" spans="1:7">
      <c r="A36" s="249" t="str">
        <f>Start.listina!I35</f>
        <v/>
      </c>
      <c r="B36" s="436" t="str">
        <f>Start.listina!J35</f>
        <v xml:space="preserve"> </v>
      </c>
      <c r="C36" s="249" t="str">
        <f>Start.listina!K35</f>
        <v xml:space="preserve"> </v>
      </c>
      <c r="D36" s="249" t="str">
        <f>Start.listina!L35</f>
        <v xml:space="preserve"> </v>
      </c>
      <c r="E36" s="249">
        <f>Start.listina!M35</f>
        <v>9999</v>
      </c>
      <c r="F36" s="249">
        <f>Start.listina!N35</f>
        <v>0</v>
      </c>
      <c r="G36" s="4"/>
    </row>
    <row r="37" spans="1:7">
      <c r="A37" s="249" t="str">
        <f>Start.listina!I36</f>
        <v/>
      </c>
      <c r="B37" s="436" t="str">
        <f>Start.listina!J36</f>
        <v xml:space="preserve"> </v>
      </c>
      <c r="C37" s="249" t="str">
        <f>Start.listina!K36</f>
        <v xml:space="preserve"> </v>
      </c>
      <c r="D37" s="249" t="str">
        <f>Start.listina!L36</f>
        <v xml:space="preserve"> </v>
      </c>
      <c r="E37" s="249">
        <f>Start.listina!M36</f>
        <v>9999</v>
      </c>
      <c r="F37" s="249">
        <f>Start.listina!N36</f>
        <v>0</v>
      </c>
      <c r="G37" s="4"/>
    </row>
    <row r="38" spans="1:7">
      <c r="A38" s="249" t="str">
        <f>Start.listina!I37</f>
        <v/>
      </c>
      <c r="B38" s="436" t="str">
        <f>Start.listina!J37</f>
        <v xml:space="preserve"> </v>
      </c>
      <c r="C38" s="249" t="str">
        <f>Start.listina!K37</f>
        <v xml:space="preserve"> </v>
      </c>
      <c r="D38" s="249" t="str">
        <f>Start.listina!L37</f>
        <v xml:space="preserve"> </v>
      </c>
      <c r="E38" s="249">
        <f>Start.listina!M37</f>
        <v>9999</v>
      </c>
      <c r="F38" s="249">
        <f>Start.listina!N37</f>
        <v>0</v>
      </c>
      <c r="G38" s="4"/>
    </row>
    <row r="39" spans="1:7">
      <c r="A39" s="249" t="str">
        <f>Start.listina!I38</f>
        <v/>
      </c>
      <c r="B39" s="436" t="str">
        <f>Start.listina!J38</f>
        <v xml:space="preserve"> </v>
      </c>
      <c r="C39" s="249" t="str">
        <f>Start.listina!K38</f>
        <v xml:space="preserve"> </v>
      </c>
      <c r="D39" s="249" t="str">
        <f>Start.listina!L38</f>
        <v xml:space="preserve"> </v>
      </c>
      <c r="E39" s="249">
        <f>Start.listina!M38</f>
        <v>9999</v>
      </c>
      <c r="F39" s="249">
        <f>Start.listina!N38</f>
        <v>0</v>
      </c>
      <c r="G39" s="4"/>
    </row>
    <row r="40" spans="1:7">
      <c r="A40" s="249" t="str">
        <f>Start.listina!I39</f>
        <v/>
      </c>
      <c r="B40" s="436" t="str">
        <f>Start.listina!J39</f>
        <v xml:space="preserve"> </v>
      </c>
      <c r="C40" s="249" t="str">
        <f>Start.listina!K39</f>
        <v xml:space="preserve"> </v>
      </c>
      <c r="D40" s="249" t="str">
        <f>Start.listina!L39</f>
        <v xml:space="preserve"> </v>
      </c>
      <c r="E40" s="249">
        <f>Start.listina!M39</f>
        <v>9999</v>
      </c>
      <c r="F40" s="249">
        <f>Start.listina!N39</f>
        <v>0</v>
      </c>
      <c r="G40" s="4"/>
    </row>
    <row r="41" spans="1:7">
      <c r="A41" s="249" t="str">
        <f>Start.listina!I40</f>
        <v/>
      </c>
      <c r="B41" s="436" t="str">
        <f>Start.listina!J40</f>
        <v xml:space="preserve"> </v>
      </c>
      <c r="C41" s="249" t="str">
        <f>Start.listina!K40</f>
        <v xml:space="preserve"> </v>
      </c>
      <c r="D41" s="249" t="str">
        <f>Start.listina!L40</f>
        <v xml:space="preserve"> </v>
      </c>
      <c r="E41" s="249">
        <f>Start.listina!M40</f>
        <v>9999</v>
      </c>
      <c r="F41" s="249">
        <f>Start.listina!N40</f>
        <v>0</v>
      </c>
      <c r="G41" s="4"/>
    </row>
    <row r="42" spans="1:7">
      <c r="A42" s="249" t="str">
        <f>Start.listina!I41</f>
        <v/>
      </c>
      <c r="B42" s="436" t="str">
        <f>Start.listina!J41</f>
        <v xml:space="preserve"> </v>
      </c>
      <c r="C42" s="249" t="str">
        <f>Start.listina!K41</f>
        <v xml:space="preserve"> </v>
      </c>
      <c r="D42" s="249" t="str">
        <f>Start.listina!L41</f>
        <v xml:space="preserve"> </v>
      </c>
      <c r="E42" s="249">
        <f>Start.listina!M41</f>
        <v>9999</v>
      </c>
      <c r="F42" s="249">
        <f>Start.listina!N41</f>
        <v>0</v>
      </c>
      <c r="G42" s="4"/>
    </row>
    <row r="43" spans="1:7">
      <c r="A43" s="249" t="str">
        <f>Start.listina!I42</f>
        <v/>
      </c>
      <c r="B43" s="436" t="str">
        <f>Start.listina!J42</f>
        <v xml:space="preserve"> </v>
      </c>
      <c r="C43" s="249" t="str">
        <f>Start.listina!K42</f>
        <v xml:space="preserve"> </v>
      </c>
      <c r="D43" s="249" t="str">
        <f>Start.listina!L42</f>
        <v xml:space="preserve"> </v>
      </c>
      <c r="E43" s="249">
        <f>Start.listina!M42</f>
        <v>9999</v>
      </c>
      <c r="F43" s="249">
        <f>Start.listina!N42</f>
        <v>0</v>
      </c>
      <c r="G43" s="4"/>
    </row>
    <row r="44" spans="1:7">
      <c r="A44" s="249" t="str">
        <f>Start.listina!I43</f>
        <v/>
      </c>
      <c r="B44" s="436" t="str">
        <f>Start.listina!J43</f>
        <v xml:space="preserve"> </v>
      </c>
      <c r="C44" s="249" t="str">
        <f>Start.listina!K43</f>
        <v xml:space="preserve"> </v>
      </c>
      <c r="D44" s="249" t="str">
        <f>Start.listina!L43</f>
        <v xml:space="preserve"> </v>
      </c>
      <c r="E44" s="249">
        <f>Start.listina!M43</f>
        <v>9999</v>
      </c>
      <c r="F44" s="249">
        <f>Start.listina!N43</f>
        <v>0</v>
      </c>
      <c r="G44" s="4"/>
    </row>
    <row r="45" spans="1:7">
      <c r="A45" s="249" t="str">
        <f>Start.listina!I44</f>
        <v/>
      </c>
      <c r="B45" s="436" t="str">
        <f>Start.listina!J44</f>
        <v xml:space="preserve"> </v>
      </c>
      <c r="C45" s="249" t="str">
        <f>Start.listina!K44</f>
        <v xml:space="preserve"> </v>
      </c>
      <c r="D45" s="249" t="str">
        <f>Start.listina!L44</f>
        <v xml:space="preserve"> </v>
      </c>
      <c r="E45" s="249">
        <f>Start.listina!M44</f>
        <v>9999</v>
      </c>
      <c r="F45" s="249">
        <f>Start.listina!N44</f>
        <v>0</v>
      </c>
      <c r="G45" s="4"/>
    </row>
    <row r="46" spans="1:7">
      <c r="A46" s="249" t="str">
        <f>Start.listina!I45</f>
        <v/>
      </c>
      <c r="B46" s="436" t="str">
        <f>Start.listina!J45</f>
        <v xml:space="preserve"> </v>
      </c>
      <c r="C46" s="249" t="str">
        <f>Start.listina!K45</f>
        <v xml:space="preserve"> </v>
      </c>
      <c r="D46" s="249" t="str">
        <f>Start.listina!L45</f>
        <v xml:space="preserve"> </v>
      </c>
      <c r="E46" s="249">
        <f>Start.listina!M45</f>
        <v>9999</v>
      </c>
      <c r="F46" s="249">
        <f>Start.listina!N45</f>
        <v>0</v>
      </c>
      <c r="G46" s="4"/>
    </row>
    <row r="47" spans="1:7">
      <c r="A47" s="249" t="str">
        <f>Start.listina!I46</f>
        <v/>
      </c>
      <c r="B47" s="436" t="str">
        <f>Start.listina!J46</f>
        <v xml:space="preserve"> </v>
      </c>
      <c r="C47" s="249" t="str">
        <f>Start.listina!K46</f>
        <v xml:space="preserve"> </v>
      </c>
      <c r="D47" s="249" t="str">
        <f>Start.listina!L46</f>
        <v xml:space="preserve"> </v>
      </c>
      <c r="E47" s="249">
        <f>Start.listina!M46</f>
        <v>9999</v>
      </c>
      <c r="F47" s="249">
        <f>Start.listina!N46</f>
        <v>0</v>
      </c>
      <c r="G47" s="4"/>
    </row>
    <row r="48" spans="1:7">
      <c r="A48" s="249" t="str">
        <f>Start.listina!I47</f>
        <v/>
      </c>
      <c r="B48" s="436" t="str">
        <f>Start.listina!J47</f>
        <v xml:space="preserve"> </v>
      </c>
      <c r="C48" s="249" t="str">
        <f>Start.listina!K47</f>
        <v xml:space="preserve"> </v>
      </c>
      <c r="D48" s="249" t="str">
        <f>Start.listina!L47</f>
        <v xml:space="preserve"> </v>
      </c>
      <c r="E48" s="249">
        <f>Start.listina!M47</f>
        <v>9999</v>
      </c>
      <c r="F48" s="249">
        <f>Start.listina!N47</f>
        <v>0</v>
      </c>
      <c r="G48" s="4"/>
    </row>
    <row r="49" spans="1:7">
      <c r="A49" s="249" t="str">
        <f>Start.listina!I48</f>
        <v/>
      </c>
      <c r="B49" s="436" t="str">
        <f>Start.listina!J48</f>
        <v xml:space="preserve"> </v>
      </c>
      <c r="C49" s="249" t="str">
        <f>Start.listina!K48</f>
        <v xml:space="preserve"> </v>
      </c>
      <c r="D49" s="249" t="str">
        <f>Start.listina!L48</f>
        <v xml:space="preserve"> </v>
      </c>
      <c r="E49" s="249">
        <f>Start.listina!M48</f>
        <v>9999</v>
      </c>
      <c r="F49" s="249">
        <f>Start.listina!N48</f>
        <v>0</v>
      </c>
      <c r="G49" s="4"/>
    </row>
    <row r="50" spans="1:7">
      <c r="A50" s="249" t="str">
        <f>Start.listina!I49</f>
        <v/>
      </c>
      <c r="B50" s="436" t="str">
        <f>Start.listina!J49</f>
        <v xml:space="preserve"> </v>
      </c>
      <c r="C50" s="249" t="str">
        <f>Start.listina!K49</f>
        <v xml:space="preserve"> </v>
      </c>
      <c r="D50" s="249" t="str">
        <f>Start.listina!L49</f>
        <v xml:space="preserve"> </v>
      </c>
      <c r="E50" s="249">
        <f>Start.listina!M49</f>
        <v>9999</v>
      </c>
      <c r="F50" s="249">
        <f>Start.listina!N49</f>
        <v>0</v>
      </c>
      <c r="G50" s="4"/>
    </row>
    <row r="51" spans="1:7">
      <c r="A51" s="249" t="str">
        <f>Start.listina!I50</f>
        <v/>
      </c>
      <c r="B51" s="436" t="str">
        <f>Start.listina!J50</f>
        <v xml:space="preserve"> </v>
      </c>
      <c r="C51" s="249" t="str">
        <f>Start.listina!K50</f>
        <v xml:space="preserve"> </v>
      </c>
      <c r="D51" s="249" t="str">
        <f>Start.listina!L50</f>
        <v xml:space="preserve"> </v>
      </c>
      <c r="E51" s="249">
        <f>Start.listina!M50</f>
        <v>9999</v>
      </c>
      <c r="F51" s="249">
        <f>Start.listina!N50</f>
        <v>0</v>
      </c>
      <c r="G51" s="4"/>
    </row>
    <row r="52" spans="1:7">
      <c r="A52" s="249" t="str">
        <f>Start.listina!I51</f>
        <v/>
      </c>
      <c r="B52" s="436" t="str">
        <f>Start.listina!J51</f>
        <v xml:space="preserve"> </v>
      </c>
      <c r="C52" s="249" t="str">
        <f>Start.listina!K51</f>
        <v xml:space="preserve"> </v>
      </c>
      <c r="D52" s="249" t="str">
        <f>Start.listina!L51</f>
        <v xml:space="preserve"> </v>
      </c>
      <c r="E52" s="249">
        <f>Start.listina!M51</f>
        <v>9999</v>
      </c>
      <c r="F52" s="249">
        <f>Start.listina!N51</f>
        <v>0</v>
      </c>
      <c r="G52" s="4"/>
    </row>
    <row r="53" spans="1:7">
      <c r="A53" s="249" t="str">
        <f>Start.listina!I52</f>
        <v/>
      </c>
      <c r="B53" s="436" t="str">
        <f>Start.listina!J52</f>
        <v xml:space="preserve"> </v>
      </c>
      <c r="C53" s="249" t="str">
        <f>Start.listina!K52</f>
        <v xml:space="preserve"> </v>
      </c>
      <c r="D53" s="249" t="str">
        <f>Start.listina!L52</f>
        <v xml:space="preserve"> </v>
      </c>
      <c r="E53" s="249">
        <f>Start.listina!M52</f>
        <v>9999</v>
      </c>
      <c r="F53" s="249">
        <f>Start.listina!N52</f>
        <v>0</v>
      </c>
      <c r="G53" s="4"/>
    </row>
    <row r="54" spans="1:7">
      <c r="A54" s="249" t="str">
        <f>Start.listina!I53</f>
        <v/>
      </c>
      <c r="B54" s="436" t="str">
        <f>Start.listina!J53</f>
        <v xml:space="preserve"> </v>
      </c>
      <c r="C54" s="249" t="str">
        <f>Start.listina!K53</f>
        <v xml:space="preserve"> </v>
      </c>
      <c r="D54" s="249" t="str">
        <f>Start.listina!L53</f>
        <v xml:space="preserve"> </v>
      </c>
      <c r="E54" s="249">
        <f>Start.listina!M53</f>
        <v>9999</v>
      </c>
      <c r="F54" s="249">
        <f>Start.listina!N53</f>
        <v>0</v>
      </c>
      <c r="G54" s="4"/>
    </row>
    <row r="55" spans="1:7">
      <c r="A55" s="249" t="str">
        <f>Start.listina!I54</f>
        <v/>
      </c>
      <c r="B55" s="436" t="str">
        <f>Start.listina!J54</f>
        <v xml:space="preserve"> </v>
      </c>
      <c r="C55" s="249" t="str">
        <f>Start.listina!K54</f>
        <v xml:space="preserve"> </v>
      </c>
      <c r="D55" s="249" t="str">
        <f>Start.listina!L54</f>
        <v xml:space="preserve"> </v>
      </c>
      <c r="E55" s="249">
        <f>Start.listina!M54</f>
        <v>9999</v>
      </c>
      <c r="F55" s="249">
        <f>Start.listina!N54</f>
        <v>0</v>
      </c>
      <c r="G55" s="4"/>
    </row>
    <row r="56" spans="1:7">
      <c r="A56" s="249" t="str">
        <f>Start.listina!I55</f>
        <v/>
      </c>
      <c r="B56" s="436" t="str">
        <f>Start.listina!J55</f>
        <v xml:space="preserve"> </v>
      </c>
      <c r="C56" s="249" t="str">
        <f>Start.listina!K55</f>
        <v xml:space="preserve"> </v>
      </c>
      <c r="D56" s="249" t="str">
        <f>Start.listina!L55</f>
        <v xml:space="preserve"> </v>
      </c>
      <c r="E56" s="249">
        <f>Start.listina!M55</f>
        <v>9999</v>
      </c>
      <c r="F56" s="249">
        <f>Start.listina!N55</f>
        <v>0</v>
      </c>
      <c r="G56" s="4"/>
    </row>
    <row r="57" spans="1:7">
      <c r="A57" s="249" t="str">
        <f>Start.listina!I56</f>
        <v/>
      </c>
      <c r="B57" s="436" t="str">
        <f>Start.listina!J56</f>
        <v xml:space="preserve"> </v>
      </c>
      <c r="C57" s="249" t="str">
        <f>Start.listina!K56</f>
        <v xml:space="preserve"> </v>
      </c>
      <c r="D57" s="249" t="str">
        <f>Start.listina!L56</f>
        <v xml:space="preserve"> </v>
      </c>
      <c r="E57" s="249">
        <f>Start.listina!M56</f>
        <v>9999</v>
      </c>
      <c r="F57" s="249">
        <f>Start.listina!N56</f>
        <v>0</v>
      </c>
      <c r="G57" s="4"/>
    </row>
    <row r="58" spans="1:7">
      <c r="A58" s="249" t="str">
        <f>Start.listina!I57</f>
        <v/>
      </c>
      <c r="B58" s="436" t="str">
        <f>Start.listina!J57</f>
        <v xml:space="preserve"> </v>
      </c>
      <c r="C58" s="249" t="str">
        <f>Start.listina!K57</f>
        <v xml:space="preserve"> </v>
      </c>
      <c r="D58" s="249" t="str">
        <f>Start.listina!L57</f>
        <v xml:space="preserve"> </v>
      </c>
      <c r="E58" s="249">
        <f>Start.listina!M57</f>
        <v>9999</v>
      </c>
      <c r="F58" s="249">
        <f>Start.listina!N57</f>
        <v>0</v>
      </c>
      <c r="G58" s="4"/>
    </row>
    <row r="59" spans="1:7">
      <c r="A59" s="249" t="str">
        <f>Start.listina!I58</f>
        <v/>
      </c>
      <c r="B59" s="436" t="str">
        <f>Start.listina!J58</f>
        <v xml:space="preserve"> </v>
      </c>
      <c r="C59" s="249" t="str">
        <f>Start.listina!K58</f>
        <v xml:space="preserve"> </v>
      </c>
      <c r="D59" s="249" t="str">
        <f>Start.listina!L58</f>
        <v xml:space="preserve"> </v>
      </c>
      <c r="E59" s="249">
        <f>Start.listina!M58</f>
        <v>9999</v>
      </c>
      <c r="F59" s="249">
        <f>Start.listina!N58</f>
        <v>0</v>
      </c>
      <c r="G59" s="4"/>
    </row>
    <row r="60" spans="1:7">
      <c r="A60" s="249" t="str">
        <f>Start.listina!I59</f>
        <v/>
      </c>
      <c r="B60" s="436" t="str">
        <f>Start.listina!J59</f>
        <v xml:space="preserve"> </v>
      </c>
      <c r="C60" s="249" t="str">
        <f>Start.listina!K59</f>
        <v xml:space="preserve"> </v>
      </c>
      <c r="D60" s="249" t="str">
        <f>Start.listina!L59</f>
        <v xml:space="preserve"> </v>
      </c>
      <c r="E60" s="249">
        <f>Start.listina!M59</f>
        <v>9999</v>
      </c>
      <c r="F60" s="249">
        <f>Start.listina!N59</f>
        <v>0</v>
      </c>
      <c r="G60" s="4"/>
    </row>
    <row r="61" spans="1:7">
      <c r="A61" s="249" t="str">
        <f>Start.listina!I60</f>
        <v/>
      </c>
      <c r="B61" s="436" t="str">
        <f>Start.listina!J60</f>
        <v xml:space="preserve"> </v>
      </c>
      <c r="C61" s="249" t="str">
        <f>Start.listina!K60</f>
        <v xml:space="preserve"> </v>
      </c>
      <c r="D61" s="249" t="str">
        <f>Start.listina!L60</f>
        <v xml:space="preserve"> </v>
      </c>
      <c r="E61" s="249">
        <f>Start.listina!M60</f>
        <v>9999</v>
      </c>
      <c r="F61" s="249">
        <f>Start.listina!N60</f>
        <v>0</v>
      </c>
      <c r="G61" s="4"/>
    </row>
    <row r="62" spans="1:7">
      <c r="A62" s="249" t="str">
        <f>Start.listina!I61</f>
        <v/>
      </c>
      <c r="B62" s="436" t="str">
        <f>Start.listina!J61</f>
        <v xml:space="preserve"> </v>
      </c>
      <c r="C62" s="249" t="str">
        <f>Start.listina!K61</f>
        <v xml:space="preserve"> </v>
      </c>
      <c r="D62" s="249" t="str">
        <f>Start.listina!L61</f>
        <v xml:space="preserve"> </v>
      </c>
      <c r="E62" s="249">
        <f>Start.listina!M61</f>
        <v>9999</v>
      </c>
      <c r="F62" s="249">
        <f>Start.listina!N61</f>
        <v>0</v>
      </c>
      <c r="G62" s="4"/>
    </row>
    <row r="63" spans="1:7">
      <c r="A63" s="249" t="str">
        <f>Start.listina!I62</f>
        <v/>
      </c>
      <c r="B63" s="436" t="str">
        <f>Start.listina!J62</f>
        <v xml:space="preserve"> </v>
      </c>
      <c r="C63" s="249" t="str">
        <f>Start.listina!K62</f>
        <v xml:space="preserve"> </v>
      </c>
      <c r="D63" s="249" t="str">
        <f>Start.listina!L62</f>
        <v xml:space="preserve"> </v>
      </c>
      <c r="E63" s="249">
        <f>Start.listina!M62</f>
        <v>9999</v>
      </c>
      <c r="F63" s="249">
        <f>Start.listina!N62</f>
        <v>0</v>
      </c>
      <c r="G63" s="4"/>
    </row>
    <row r="64" spans="1:7">
      <c r="A64" s="249" t="str">
        <f>Start.listina!I63</f>
        <v/>
      </c>
      <c r="B64" s="436" t="str">
        <f>Start.listina!J63</f>
        <v xml:space="preserve"> </v>
      </c>
      <c r="C64" s="249" t="str">
        <f>Start.listina!K63</f>
        <v xml:space="preserve"> </v>
      </c>
      <c r="D64" s="249" t="str">
        <f>Start.listina!L63</f>
        <v xml:space="preserve"> </v>
      </c>
      <c r="E64" s="249">
        <f>Start.listina!M63</f>
        <v>9999</v>
      </c>
      <c r="F64" s="249">
        <f>Start.listina!N63</f>
        <v>0</v>
      </c>
      <c r="G64" s="4"/>
    </row>
    <row r="65" spans="1:7">
      <c r="A65" s="249" t="str">
        <f>Start.listina!I64</f>
        <v/>
      </c>
      <c r="B65" s="436" t="str">
        <f>Start.listina!J64</f>
        <v xml:space="preserve"> </v>
      </c>
      <c r="C65" s="249" t="str">
        <f>Start.listina!K64</f>
        <v xml:space="preserve"> </v>
      </c>
      <c r="D65" s="249" t="str">
        <f>Start.listina!L64</f>
        <v xml:space="preserve"> </v>
      </c>
      <c r="E65" s="249">
        <f>Start.listina!M64</f>
        <v>9999</v>
      </c>
      <c r="F65" s="249">
        <f>Start.listina!N64</f>
        <v>0</v>
      </c>
      <c r="G65" s="4"/>
    </row>
    <row r="66" spans="1:7">
      <c r="A66" s="249" t="str">
        <f>Start.listina!I65</f>
        <v/>
      </c>
      <c r="B66" s="436" t="str">
        <f>Start.listina!J65</f>
        <v xml:space="preserve"> </v>
      </c>
      <c r="C66" s="249" t="str">
        <f>Start.listina!K65</f>
        <v xml:space="preserve"> </v>
      </c>
      <c r="D66" s="249" t="str">
        <f>Start.listina!L65</f>
        <v xml:space="preserve"> </v>
      </c>
      <c r="E66" s="249">
        <f>Start.listina!M65</f>
        <v>9999</v>
      </c>
      <c r="F66" s="249">
        <f>Start.listina!N65</f>
        <v>0</v>
      </c>
      <c r="G66" s="4"/>
    </row>
    <row r="67" spans="1:7">
      <c r="A67" s="249" t="str">
        <f>Start.listina!I66</f>
        <v/>
      </c>
      <c r="B67" s="436" t="str">
        <f>Start.listina!J66</f>
        <v xml:space="preserve"> </v>
      </c>
      <c r="C67" s="249" t="str">
        <f>Start.listina!K66</f>
        <v xml:space="preserve"> </v>
      </c>
      <c r="D67" s="249" t="str">
        <f>Start.listina!L66</f>
        <v xml:space="preserve"> </v>
      </c>
      <c r="E67" s="249">
        <f>Start.listina!M66</f>
        <v>9999</v>
      </c>
      <c r="F67" s="249">
        <f>Start.listina!N66</f>
        <v>0</v>
      </c>
      <c r="G67" s="4"/>
    </row>
    <row r="68" spans="1:7">
      <c r="A68" s="249" t="str">
        <f>Start.listina!I67</f>
        <v/>
      </c>
      <c r="B68" s="436" t="str">
        <f>Start.listina!J67</f>
        <v xml:space="preserve"> </v>
      </c>
      <c r="C68" s="249" t="str">
        <f>Start.listina!K67</f>
        <v xml:space="preserve"> </v>
      </c>
      <c r="D68" s="249" t="str">
        <f>Start.listina!L67</f>
        <v xml:space="preserve"> </v>
      </c>
      <c r="E68" s="249">
        <f>Start.listina!M67</f>
        <v>9999</v>
      </c>
      <c r="F68" s="249">
        <f>Start.listina!N67</f>
        <v>0</v>
      </c>
      <c r="G68" s="4"/>
    </row>
    <row r="69" spans="1:7">
      <c r="A69" s="249" t="str">
        <f>Start.listina!I68</f>
        <v/>
      </c>
      <c r="B69" s="436" t="str">
        <f>Start.listina!J68</f>
        <v xml:space="preserve"> </v>
      </c>
      <c r="C69" s="249" t="str">
        <f>Start.listina!K68</f>
        <v xml:space="preserve"> </v>
      </c>
      <c r="D69" s="249" t="str">
        <f>Start.listina!L68</f>
        <v xml:space="preserve"> </v>
      </c>
      <c r="E69" s="249">
        <f>Start.listina!M68</f>
        <v>9999</v>
      </c>
      <c r="F69" s="249">
        <f>Start.listina!N68</f>
        <v>0</v>
      </c>
      <c r="G69" s="4"/>
    </row>
    <row r="70" spans="1:7">
      <c r="A70" s="249" t="str">
        <f>Start.listina!I69</f>
        <v/>
      </c>
      <c r="B70" s="436" t="str">
        <f>Start.listina!J69</f>
        <v xml:space="preserve"> </v>
      </c>
      <c r="C70" s="249" t="str">
        <f>Start.listina!K69</f>
        <v xml:space="preserve"> </v>
      </c>
      <c r="D70" s="249" t="str">
        <f>Start.listina!L69</f>
        <v xml:space="preserve"> </v>
      </c>
      <c r="E70" s="249">
        <f>Start.listina!M69</f>
        <v>9999</v>
      </c>
      <c r="F70" s="249">
        <f>Start.listina!N69</f>
        <v>0</v>
      </c>
      <c r="G70" s="4"/>
    </row>
    <row r="71" spans="1:7">
      <c r="A71" s="249" t="str">
        <f>Start.listina!I70</f>
        <v/>
      </c>
      <c r="B71" s="436" t="str">
        <f>Start.listina!J70</f>
        <v xml:space="preserve"> </v>
      </c>
      <c r="C71" s="249" t="str">
        <f>Start.listina!K70</f>
        <v xml:space="preserve"> </v>
      </c>
      <c r="D71" s="249" t="str">
        <f>Start.listina!L70</f>
        <v xml:space="preserve"> </v>
      </c>
      <c r="E71" s="249">
        <f>Start.listina!M70</f>
        <v>9999</v>
      </c>
      <c r="F71" s="249">
        <f>Start.listina!N70</f>
        <v>0</v>
      </c>
      <c r="G71" s="4"/>
    </row>
    <row r="72" spans="1:7">
      <c r="A72" s="249" t="str">
        <f>Start.listina!I71</f>
        <v/>
      </c>
      <c r="B72" s="436" t="str">
        <f>Start.listina!J71</f>
        <v xml:space="preserve"> </v>
      </c>
      <c r="C72" s="249" t="str">
        <f>Start.listina!K71</f>
        <v xml:space="preserve"> </v>
      </c>
      <c r="D72" s="249" t="str">
        <f>Start.listina!L71</f>
        <v xml:space="preserve"> </v>
      </c>
      <c r="E72" s="249">
        <f>Start.listina!M71</f>
        <v>9999</v>
      </c>
      <c r="F72" s="249">
        <f>Start.listina!N71</f>
        <v>0</v>
      </c>
      <c r="G72" s="4"/>
    </row>
    <row r="73" spans="1:7">
      <c r="A73" s="249" t="str">
        <f>Start.listina!I72</f>
        <v/>
      </c>
      <c r="B73" s="436" t="str">
        <f>Start.listina!J72</f>
        <v xml:space="preserve"> </v>
      </c>
      <c r="C73" s="249" t="str">
        <f>Start.listina!K72</f>
        <v xml:space="preserve"> </v>
      </c>
      <c r="D73" s="249" t="str">
        <f>Start.listina!L72</f>
        <v xml:space="preserve"> </v>
      </c>
      <c r="E73" s="249">
        <f>Start.listina!M72</f>
        <v>9999</v>
      </c>
      <c r="F73" s="249">
        <f>Start.listina!N72</f>
        <v>0</v>
      </c>
      <c r="G73" s="4"/>
    </row>
    <row r="74" spans="1:7">
      <c r="A74" s="249" t="str">
        <f>Start.listina!I73</f>
        <v/>
      </c>
      <c r="B74" s="436" t="str">
        <f>Start.listina!J73</f>
        <v xml:space="preserve"> </v>
      </c>
      <c r="C74" s="249" t="str">
        <f>Start.listina!K73</f>
        <v xml:space="preserve"> </v>
      </c>
      <c r="D74" s="249" t="str">
        <f>Start.listina!L73</f>
        <v xml:space="preserve"> </v>
      </c>
      <c r="E74" s="249">
        <f>Start.listina!M73</f>
        <v>9999</v>
      </c>
      <c r="F74" s="249">
        <f>Start.listina!N73</f>
        <v>0</v>
      </c>
      <c r="G74" s="4"/>
    </row>
    <row r="75" spans="1:7">
      <c r="A75" s="249" t="str">
        <f>Start.listina!I74</f>
        <v/>
      </c>
      <c r="B75" s="436" t="str">
        <f>Start.listina!J74</f>
        <v xml:space="preserve"> </v>
      </c>
      <c r="C75" s="249" t="str">
        <f>Start.listina!K74</f>
        <v xml:space="preserve"> </v>
      </c>
      <c r="D75" s="249" t="str">
        <f>Start.listina!L74</f>
        <v xml:space="preserve"> </v>
      </c>
      <c r="E75" s="249">
        <f>Start.listina!M74</f>
        <v>9999</v>
      </c>
      <c r="F75" s="249">
        <f>Start.listina!N74</f>
        <v>0</v>
      </c>
      <c r="G75" s="4"/>
    </row>
    <row r="76" spans="1:7">
      <c r="A76" s="249" t="str">
        <f>Start.listina!I75</f>
        <v/>
      </c>
      <c r="B76" s="436" t="str">
        <f>Start.listina!J75</f>
        <v xml:space="preserve"> </v>
      </c>
      <c r="C76" s="249" t="str">
        <f>Start.listina!K75</f>
        <v xml:space="preserve"> </v>
      </c>
      <c r="D76" s="249" t="str">
        <f>Start.listina!L75</f>
        <v xml:space="preserve"> </v>
      </c>
      <c r="E76" s="249">
        <f>Start.listina!M75</f>
        <v>9999</v>
      </c>
      <c r="F76" s="249">
        <f>Start.listina!N75</f>
        <v>0</v>
      </c>
      <c r="G76" s="4"/>
    </row>
    <row r="77" spans="1:7">
      <c r="A77" s="249" t="str">
        <f>Start.listina!I76</f>
        <v/>
      </c>
      <c r="B77" s="436" t="str">
        <f>Start.listina!J76</f>
        <v xml:space="preserve"> </v>
      </c>
      <c r="C77" s="249" t="str">
        <f>Start.listina!K76</f>
        <v xml:space="preserve"> </v>
      </c>
      <c r="D77" s="249" t="str">
        <f>Start.listina!L76</f>
        <v xml:space="preserve"> </v>
      </c>
      <c r="E77" s="249">
        <f>Start.listina!M76</f>
        <v>9999</v>
      </c>
      <c r="F77" s="249">
        <f>Start.listina!N76</f>
        <v>0</v>
      </c>
      <c r="G77" s="4"/>
    </row>
    <row r="78" spans="1:7">
      <c r="A78" s="249" t="str">
        <f>Start.listina!I77</f>
        <v/>
      </c>
      <c r="B78" s="436" t="str">
        <f>Start.listina!J77</f>
        <v xml:space="preserve"> </v>
      </c>
      <c r="C78" s="249" t="str">
        <f>Start.listina!K77</f>
        <v xml:space="preserve"> </v>
      </c>
      <c r="D78" s="249" t="str">
        <f>Start.listina!L77</f>
        <v xml:space="preserve"> </v>
      </c>
      <c r="E78" s="249">
        <f>Start.listina!M77</f>
        <v>9999</v>
      </c>
      <c r="F78" s="249">
        <f>Start.listina!N77</f>
        <v>0</v>
      </c>
      <c r="G78" s="4"/>
    </row>
    <row r="79" spans="1:7">
      <c r="A79" s="249" t="str">
        <f>Start.listina!I78</f>
        <v/>
      </c>
      <c r="B79" s="436" t="str">
        <f>Start.listina!J78</f>
        <v xml:space="preserve"> </v>
      </c>
      <c r="C79" s="249" t="str">
        <f>Start.listina!K78</f>
        <v xml:space="preserve"> </v>
      </c>
      <c r="D79" s="249" t="str">
        <f>Start.listina!L78</f>
        <v xml:space="preserve"> </v>
      </c>
      <c r="E79" s="249">
        <f>Start.listina!M78</f>
        <v>9999</v>
      </c>
      <c r="F79" s="249">
        <f>Start.listina!N78</f>
        <v>0</v>
      </c>
      <c r="G79" s="4"/>
    </row>
    <row r="80" spans="1:7">
      <c r="A80" s="249" t="str">
        <f>Start.listina!I79</f>
        <v/>
      </c>
      <c r="B80" s="436" t="str">
        <f>Start.listina!J79</f>
        <v xml:space="preserve"> </v>
      </c>
      <c r="C80" s="249" t="str">
        <f>Start.listina!K79</f>
        <v xml:space="preserve"> </v>
      </c>
      <c r="D80" s="249" t="str">
        <f>Start.listina!L79</f>
        <v xml:space="preserve"> </v>
      </c>
      <c r="E80" s="249">
        <f>Start.listina!M79</f>
        <v>9999</v>
      </c>
      <c r="F80" s="249">
        <f>Start.listina!N79</f>
        <v>0</v>
      </c>
      <c r="G80" s="4"/>
    </row>
    <row r="81" spans="1:7">
      <c r="A81" s="249" t="str">
        <f>Start.listina!I80</f>
        <v/>
      </c>
      <c r="B81" s="436" t="str">
        <f>Start.listina!J80</f>
        <v xml:space="preserve"> </v>
      </c>
      <c r="C81" s="249" t="str">
        <f>Start.listina!K80</f>
        <v xml:space="preserve"> </v>
      </c>
      <c r="D81" s="249" t="str">
        <f>Start.listina!L80</f>
        <v xml:space="preserve"> </v>
      </c>
      <c r="E81" s="249">
        <f>Start.listina!M80</f>
        <v>9999</v>
      </c>
      <c r="F81" s="249">
        <f>Start.listina!N80</f>
        <v>0</v>
      </c>
      <c r="G81" s="4"/>
    </row>
    <row r="82" spans="1:7">
      <c r="A82" s="249" t="str">
        <f>Start.listina!I81</f>
        <v/>
      </c>
      <c r="B82" s="436" t="str">
        <f>Start.listina!J81</f>
        <v xml:space="preserve"> </v>
      </c>
      <c r="C82" s="249" t="str">
        <f>Start.listina!K81</f>
        <v xml:space="preserve"> </v>
      </c>
      <c r="D82" s="249" t="str">
        <f>Start.listina!L81</f>
        <v xml:space="preserve"> </v>
      </c>
      <c r="E82" s="249">
        <f>Start.listina!M81</f>
        <v>9999</v>
      </c>
      <c r="F82" s="249">
        <f>Start.listina!N81</f>
        <v>0</v>
      </c>
      <c r="G82" s="4"/>
    </row>
    <row r="83" spans="1:7">
      <c r="A83" s="249" t="str">
        <f>Start.listina!I82</f>
        <v/>
      </c>
      <c r="B83" s="436" t="str">
        <f>Start.listina!J82</f>
        <v xml:space="preserve"> </v>
      </c>
      <c r="C83" s="249" t="str">
        <f>Start.listina!K82</f>
        <v xml:space="preserve"> </v>
      </c>
      <c r="D83" s="249" t="str">
        <f>Start.listina!L82</f>
        <v xml:space="preserve"> </v>
      </c>
      <c r="E83" s="249">
        <f>Start.listina!M82</f>
        <v>9999</v>
      </c>
      <c r="F83" s="249">
        <f>Start.listina!N82</f>
        <v>0</v>
      </c>
      <c r="G83" s="4"/>
    </row>
    <row r="84" spans="1:7">
      <c r="A84" s="249" t="str">
        <f>Start.listina!I83</f>
        <v/>
      </c>
      <c r="B84" s="436" t="str">
        <f>Start.listina!J83</f>
        <v xml:space="preserve"> </v>
      </c>
      <c r="C84" s="249" t="str">
        <f>Start.listina!K83</f>
        <v xml:space="preserve"> </v>
      </c>
      <c r="D84" s="249" t="str">
        <f>Start.listina!L83</f>
        <v xml:space="preserve"> </v>
      </c>
      <c r="E84" s="249">
        <f>Start.listina!M83</f>
        <v>9999</v>
      </c>
      <c r="F84" s="249">
        <f>Start.listina!N83</f>
        <v>0</v>
      </c>
      <c r="G84" s="4"/>
    </row>
    <row r="85" spans="1:7">
      <c r="A85" s="249" t="str">
        <f>Start.listina!I84</f>
        <v/>
      </c>
      <c r="B85" s="436" t="str">
        <f>Start.listina!J84</f>
        <v xml:space="preserve"> </v>
      </c>
      <c r="C85" s="249" t="str">
        <f>Start.listina!K84</f>
        <v xml:space="preserve"> </v>
      </c>
      <c r="D85" s="249" t="str">
        <f>Start.listina!L84</f>
        <v xml:space="preserve"> </v>
      </c>
      <c r="E85" s="249">
        <f>Start.listina!M84</f>
        <v>9999</v>
      </c>
      <c r="F85" s="249">
        <f>Start.listina!N84</f>
        <v>0</v>
      </c>
      <c r="G85" s="4"/>
    </row>
    <row r="86" spans="1:7">
      <c r="A86" s="249" t="str">
        <f>Start.listina!I85</f>
        <v/>
      </c>
      <c r="B86" s="436" t="str">
        <f>Start.listina!J85</f>
        <v xml:space="preserve"> </v>
      </c>
      <c r="C86" s="249" t="str">
        <f>Start.listina!K85</f>
        <v xml:space="preserve"> </v>
      </c>
      <c r="D86" s="249" t="str">
        <f>Start.listina!L85</f>
        <v xml:space="preserve"> </v>
      </c>
      <c r="E86" s="249">
        <f>Start.listina!M85</f>
        <v>9999</v>
      </c>
      <c r="F86" s="249">
        <f>Start.listina!N85</f>
        <v>0</v>
      </c>
      <c r="G86" s="4"/>
    </row>
    <row r="87" spans="1:7">
      <c r="A87" s="249" t="str">
        <f>Start.listina!I86</f>
        <v/>
      </c>
      <c r="B87" s="436" t="str">
        <f>Start.listina!J86</f>
        <v xml:space="preserve"> </v>
      </c>
      <c r="C87" s="249" t="str">
        <f>Start.listina!K86</f>
        <v xml:space="preserve"> </v>
      </c>
      <c r="D87" s="249" t="str">
        <f>Start.listina!L86</f>
        <v xml:space="preserve"> </v>
      </c>
      <c r="E87" s="249">
        <f>Start.listina!M86</f>
        <v>9999</v>
      </c>
      <c r="F87" s="249">
        <f>Start.listina!N86</f>
        <v>0</v>
      </c>
      <c r="G87" s="4"/>
    </row>
    <row r="88" spans="1:7">
      <c r="A88" s="249" t="str">
        <f>Start.listina!I87</f>
        <v/>
      </c>
      <c r="B88" s="436" t="str">
        <f>Start.listina!J87</f>
        <v xml:space="preserve"> </v>
      </c>
      <c r="C88" s="249" t="str">
        <f>Start.listina!K87</f>
        <v xml:space="preserve"> </v>
      </c>
      <c r="D88" s="249" t="str">
        <f>Start.listina!L87</f>
        <v xml:space="preserve"> </v>
      </c>
      <c r="E88" s="249">
        <f>Start.listina!M87</f>
        <v>9999</v>
      </c>
      <c r="F88" s="249">
        <f>Start.listina!N87</f>
        <v>0</v>
      </c>
      <c r="G88" s="4"/>
    </row>
    <row r="89" spans="1:7">
      <c r="A89" s="249" t="str">
        <f>Start.listina!I88</f>
        <v/>
      </c>
      <c r="B89" s="436" t="str">
        <f>Start.listina!J88</f>
        <v xml:space="preserve"> </v>
      </c>
      <c r="C89" s="249" t="str">
        <f>Start.listina!K88</f>
        <v xml:space="preserve"> </v>
      </c>
      <c r="D89" s="249" t="str">
        <f>Start.listina!L88</f>
        <v xml:space="preserve"> </v>
      </c>
      <c r="E89" s="249">
        <f>Start.listina!M88</f>
        <v>9999</v>
      </c>
      <c r="F89" s="249">
        <f>Start.listina!N88</f>
        <v>0</v>
      </c>
      <c r="G89" s="4"/>
    </row>
    <row r="90" spans="1:7">
      <c r="A90" s="249" t="str">
        <f>Start.listina!I89</f>
        <v/>
      </c>
      <c r="B90" s="436" t="str">
        <f>Start.listina!J89</f>
        <v xml:space="preserve"> </v>
      </c>
      <c r="C90" s="249" t="str">
        <f>Start.listina!K89</f>
        <v xml:space="preserve"> </v>
      </c>
      <c r="D90" s="249" t="str">
        <f>Start.listina!L89</f>
        <v xml:space="preserve"> </v>
      </c>
      <c r="E90" s="249">
        <f>Start.listina!M89</f>
        <v>9999</v>
      </c>
      <c r="F90" s="249">
        <f>Start.listina!N89</f>
        <v>0</v>
      </c>
      <c r="G90" s="4"/>
    </row>
    <row r="91" spans="1:7">
      <c r="A91" s="249" t="str">
        <f>Start.listina!I90</f>
        <v/>
      </c>
      <c r="B91" s="436" t="str">
        <f>Start.listina!J90</f>
        <v xml:space="preserve"> </v>
      </c>
      <c r="C91" s="249" t="str">
        <f>Start.listina!K90</f>
        <v xml:space="preserve"> </v>
      </c>
      <c r="D91" s="249" t="str">
        <f>Start.listina!L90</f>
        <v xml:space="preserve"> </v>
      </c>
      <c r="E91" s="249">
        <f>Start.listina!M90</f>
        <v>9999</v>
      </c>
      <c r="F91" s="249">
        <f>Start.listina!N90</f>
        <v>0</v>
      </c>
      <c r="G91" s="4"/>
    </row>
    <row r="92" spans="1:7">
      <c r="A92" s="249" t="str">
        <f>Start.listina!I91</f>
        <v/>
      </c>
      <c r="B92" s="436" t="str">
        <f>Start.listina!J91</f>
        <v xml:space="preserve"> </v>
      </c>
      <c r="C92" s="249" t="str">
        <f>Start.listina!K91</f>
        <v xml:space="preserve"> </v>
      </c>
      <c r="D92" s="249" t="str">
        <f>Start.listina!L91</f>
        <v xml:space="preserve"> </v>
      </c>
      <c r="E92" s="249">
        <f>Start.listina!M91</f>
        <v>9999</v>
      </c>
      <c r="F92" s="249">
        <f>Start.listina!N91</f>
        <v>0</v>
      </c>
      <c r="G92" s="4"/>
    </row>
    <row r="93" spans="1:7">
      <c r="A93" s="249" t="str">
        <f>Start.listina!I92</f>
        <v/>
      </c>
      <c r="B93" s="436" t="str">
        <f>Start.listina!J92</f>
        <v xml:space="preserve"> </v>
      </c>
      <c r="C93" s="249" t="str">
        <f>Start.listina!K92</f>
        <v xml:space="preserve"> </v>
      </c>
      <c r="D93" s="249" t="str">
        <f>Start.listina!L92</f>
        <v xml:space="preserve"> </v>
      </c>
      <c r="E93" s="249">
        <f>Start.listina!M92</f>
        <v>9999</v>
      </c>
      <c r="F93" s="249">
        <f>Start.listina!N92</f>
        <v>0</v>
      </c>
      <c r="G93" s="4"/>
    </row>
    <row r="94" spans="1:7">
      <c r="A94" s="249" t="str">
        <f>Start.listina!I93</f>
        <v/>
      </c>
      <c r="B94" s="436" t="str">
        <f>Start.listina!J93</f>
        <v xml:space="preserve"> </v>
      </c>
      <c r="C94" s="249" t="str">
        <f>Start.listina!K93</f>
        <v xml:space="preserve"> </v>
      </c>
      <c r="D94" s="249" t="str">
        <f>Start.listina!L93</f>
        <v xml:space="preserve"> </v>
      </c>
      <c r="E94" s="249">
        <f>Start.listina!M93</f>
        <v>9999</v>
      </c>
      <c r="F94" s="249">
        <f>Start.listina!N93</f>
        <v>0</v>
      </c>
      <c r="G94" s="4"/>
    </row>
    <row r="95" spans="1:7">
      <c r="A95" s="249" t="str">
        <f>Start.listina!I94</f>
        <v/>
      </c>
      <c r="B95" s="436" t="str">
        <f>Start.listina!J94</f>
        <v xml:space="preserve"> </v>
      </c>
      <c r="C95" s="249" t="str">
        <f>Start.listina!K94</f>
        <v xml:space="preserve"> </v>
      </c>
      <c r="D95" s="249" t="str">
        <f>Start.listina!L94</f>
        <v xml:space="preserve"> </v>
      </c>
      <c r="E95" s="249">
        <f>Start.listina!M94</f>
        <v>9999</v>
      </c>
      <c r="F95" s="249">
        <f>Start.listina!N94</f>
        <v>0</v>
      </c>
      <c r="G95" s="4"/>
    </row>
    <row r="96" spans="1:7">
      <c r="A96" s="249" t="str">
        <f>Start.listina!I95</f>
        <v/>
      </c>
      <c r="B96" s="436" t="str">
        <f>Start.listina!J95</f>
        <v xml:space="preserve"> </v>
      </c>
      <c r="C96" s="249" t="str">
        <f>Start.listina!K95</f>
        <v xml:space="preserve"> </v>
      </c>
      <c r="D96" s="249" t="str">
        <f>Start.listina!L95</f>
        <v xml:space="preserve"> </v>
      </c>
      <c r="E96" s="249">
        <f>Start.listina!M95</f>
        <v>9999</v>
      </c>
      <c r="F96" s="249">
        <f>Start.listina!N95</f>
        <v>0</v>
      </c>
      <c r="G96" s="4"/>
    </row>
    <row r="97" spans="1:7">
      <c r="A97" s="249" t="str">
        <f>Start.listina!I96</f>
        <v/>
      </c>
      <c r="B97" s="436" t="str">
        <f>Start.listina!J96</f>
        <v xml:space="preserve"> </v>
      </c>
      <c r="C97" s="249" t="str">
        <f>Start.listina!K96</f>
        <v xml:space="preserve"> </v>
      </c>
      <c r="D97" s="249" t="str">
        <f>Start.listina!L96</f>
        <v xml:space="preserve"> </v>
      </c>
      <c r="E97" s="249">
        <f>Start.listina!M96</f>
        <v>9999</v>
      </c>
      <c r="F97" s="249">
        <f>Start.listina!N96</f>
        <v>0</v>
      </c>
      <c r="G97" s="4"/>
    </row>
    <row r="98" spans="1:7">
      <c r="A98" s="249" t="str">
        <f>Start.listina!I97</f>
        <v/>
      </c>
      <c r="B98" s="436" t="str">
        <f>Start.listina!J97</f>
        <v xml:space="preserve"> </v>
      </c>
      <c r="C98" s="249" t="str">
        <f>Start.listina!K97</f>
        <v xml:space="preserve"> </v>
      </c>
      <c r="D98" s="249" t="str">
        <f>Start.listina!L97</f>
        <v xml:space="preserve"> </v>
      </c>
      <c r="E98" s="249">
        <f>Start.listina!M97</f>
        <v>9999</v>
      </c>
      <c r="F98" s="249">
        <f>Start.listina!N97</f>
        <v>0</v>
      </c>
      <c r="G98" s="4"/>
    </row>
    <row r="99" spans="1:7">
      <c r="A99" s="249" t="str">
        <f>Start.listina!I98</f>
        <v/>
      </c>
      <c r="B99" s="436" t="str">
        <f>Start.listina!J98</f>
        <v xml:space="preserve"> </v>
      </c>
      <c r="C99" s="249" t="str">
        <f>Start.listina!K98</f>
        <v xml:space="preserve"> </v>
      </c>
      <c r="D99" s="249" t="str">
        <f>Start.listina!L98</f>
        <v xml:space="preserve"> </v>
      </c>
      <c r="E99" s="249">
        <f>Start.listina!M98</f>
        <v>9999</v>
      </c>
      <c r="F99" s="249">
        <f>Start.listina!N98</f>
        <v>0</v>
      </c>
      <c r="G99" s="4"/>
    </row>
    <row r="100" spans="1:7">
      <c r="A100" s="249" t="str">
        <f>Start.listina!I99</f>
        <v/>
      </c>
      <c r="B100" s="436" t="str">
        <f>Start.listina!J99</f>
        <v xml:space="preserve"> </v>
      </c>
      <c r="C100" s="249" t="str">
        <f>Start.listina!K99</f>
        <v xml:space="preserve"> </v>
      </c>
      <c r="D100" s="249" t="str">
        <f>Start.listina!L99</f>
        <v xml:space="preserve"> </v>
      </c>
      <c r="E100" s="249">
        <f>Start.listina!M99</f>
        <v>9999</v>
      </c>
      <c r="F100" s="249">
        <f>Start.listina!N99</f>
        <v>0</v>
      </c>
      <c r="G100" s="4"/>
    </row>
    <row r="101" spans="1:7">
      <c r="A101" s="249" t="str">
        <f>Start.listina!I100</f>
        <v/>
      </c>
      <c r="B101" s="436" t="str">
        <f>Start.listina!J100</f>
        <v xml:space="preserve"> </v>
      </c>
      <c r="C101" s="249" t="str">
        <f>Start.listina!K100</f>
        <v xml:space="preserve"> </v>
      </c>
      <c r="D101" s="249" t="str">
        <f>Start.listina!L100</f>
        <v xml:space="preserve"> </v>
      </c>
      <c r="E101" s="249">
        <f>Start.listina!M100</f>
        <v>9999</v>
      </c>
      <c r="F101" s="249">
        <f>Start.listina!N100</f>
        <v>0</v>
      </c>
      <c r="G101" s="4"/>
    </row>
    <row r="102" spans="1:7">
      <c r="A102" s="249" t="str">
        <f>Start.listina!I101</f>
        <v/>
      </c>
      <c r="B102" s="436" t="str">
        <f>Start.listina!J101</f>
        <v xml:space="preserve"> </v>
      </c>
      <c r="C102" s="249" t="str">
        <f>Start.listina!K101</f>
        <v xml:space="preserve"> </v>
      </c>
      <c r="D102" s="249" t="str">
        <f>Start.listina!L101</f>
        <v xml:space="preserve"> </v>
      </c>
      <c r="E102" s="249">
        <f>Start.listina!M101</f>
        <v>9999</v>
      </c>
      <c r="F102" s="249">
        <f>Start.listina!N101</f>
        <v>0</v>
      </c>
      <c r="G102" s="4"/>
    </row>
    <row r="103" spans="1:7">
      <c r="A103" s="249" t="str">
        <f>Start.listina!I102</f>
        <v/>
      </c>
      <c r="B103" s="436" t="str">
        <f>Start.listina!J102</f>
        <v xml:space="preserve"> </v>
      </c>
      <c r="C103" s="249" t="str">
        <f>Start.listina!K102</f>
        <v xml:space="preserve"> </v>
      </c>
      <c r="D103" s="249" t="str">
        <f>Start.listina!L102</f>
        <v xml:space="preserve"> </v>
      </c>
      <c r="E103" s="249">
        <f>Start.listina!M102</f>
        <v>9999</v>
      </c>
      <c r="F103" s="249">
        <f>Start.listina!N102</f>
        <v>0</v>
      </c>
      <c r="G103" s="4"/>
    </row>
    <row r="104" spans="1:7">
      <c r="A104" s="249" t="str">
        <f>Start.listina!I103</f>
        <v/>
      </c>
      <c r="B104" s="436" t="str">
        <f>Start.listina!J103</f>
        <v xml:space="preserve"> </v>
      </c>
      <c r="C104" s="249" t="str">
        <f>Start.listina!K103</f>
        <v xml:space="preserve"> </v>
      </c>
      <c r="D104" s="249" t="str">
        <f>Start.listina!L103</f>
        <v xml:space="preserve"> </v>
      </c>
      <c r="E104" s="249">
        <f>Start.listina!M103</f>
        <v>9999</v>
      </c>
      <c r="F104" s="249">
        <f>Start.listina!N103</f>
        <v>0</v>
      </c>
      <c r="G104" s="4"/>
    </row>
    <row r="105" spans="1:7">
      <c r="A105" s="249" t="str">
        <f>Start.listina!I104</f>
        <v/>
      </c>
      <c r="B105" s="436" t="str">
        <f>Start.listina!J104</f>
        <v xml:space="preserve"> </v>
      </c>
      <c r="C105" s="249" t="str">
        <f>Start.listina!K104</f>
        <v xml:space="preserve"> </v>
      </c>
      <c r="D105" s="249" t="str">
        <f>Start.listina!L104</f>
        <v xml:space="preserve"> </v>
      </c>
      <c r="E105" s="249">
        <f>Start.listina!M104</f>
        <v>9999</v>
      </c>
      <c r="F105" s="249">
        <f>Start.listina!N104</f>
        <v>0</v>
      </c>
      <c r="G105" s="4"/>
    </row>
    <row r="106" spans="1:7">
      <c r="A106" s="249" t="str">
        <f>Start.listina!I105</f>
        <v/>
      </c>
      <c r="B106" s="436" t="str">
        <f>Start.listina!J105</f>
        <v xml:space="preserve"> </v>
      </c>
      <c r="C106" s="249" t="str">
        <f>Start.listina!K105</f>
        <v xml:space="preserve"> </v>
      </c>
      <c r="D106" s="249" t="str">
        <f>Start.listina!L105</f>
        <v xml:space="preserve"> </v>
      </c>
      <c r="E106" s="249">
        <f>Start.listina!M105</f>
        <v>9999</v>
      </c>
      <c r="F106" s="249">
        <f>Start.listina!N105</f>
        <v>0</v>
      </c>
      <c r="G106" s="4"/>
    </row>
    <row r="107" spans="1:7">
      <c r="A107" s="249" t="str">
        <f>Start.listina!I106</f>
        <v/>
      </c>
      <c r="B107" s="436" t="str">
        <f>Start.listina!J106</f>
        <v xml:space="preserve"> </v>
      </c>
      <c r="C107" s="249" t="str">
        <f>Start.listina!K106</f>
        <v xml:space="preserve"> </v>
      </c>
      <c r="D107" s="249" t="str">
        <f>Start.listina!L106</f>
        <v xml:space="preserve"> </v>
      </c>
      <c r="E107" s="249">
        <f>Start.listina!M106</f>
        <v>9999</v>
      </c>
      <c r="F107" s="249">
        <f>Start.listina!N106</f>
        <v>0</v>
      </c>
      <c r="G107" s="4"/>
    </row>
    <row r="108" spans="1:7">
      <c r="A108" s="249" t="str">
        <f>Start.listina!I107</f>
        <v/>
      </c>
      <c r="B108" s="436" t="str">
        <f>Start.listina!J107</f>
        <v xml:space="preserve"> </v>
      </c>
      <c r="C108" s="249" t="str">
        <f>Start.listina!K107</f>
        <v xml:space="preserve"> </v>
      </c>
      <c r="D108" s="249" t="str">
        <f>Start.listina!L107</f>
        <v xml:space="preserve"> </v>
      </c>
      <c r="E108" s="249">
        <f>Start.listina!M107</f>
        <v>9999</v>
      </c>
      <c r="F108" s="249">
        <f>Start.listina!N107</f>
        <v>0</v>
      </c>
      <c r="G108" s="4"/>
    </row>
    <row r="109" spans="1:7">
      <c r="A109" s="249" t="str">
        <f>Start.listina!I108</f>
        <v/>
      </c>
      <c r="B109" s="436" t="str">
        <f>Start.listina!J108</f>
        <v xml:space="preserve"> </v>
      </c>
      <c r="C109" s="249" t="str">
        <f>Start.listina!K108</f>
        <v xml:space="preserve"> </v>
      </c>
      <c r="D109" s="249" t="str">
        <f>Start.listina!L108</f>
        <v xml:space="preserve"> </v>
      </c>
      <c r="E109" s="249">
        <f>Start.listina!M108</f>
        <v>9999</v>
      </c>
      <c r="F109" s="249">
        <f>Start.listina!N108</f>
        <v>0</v>
      </c>
      <c r="G109" s="4"/>
    </row>
    <row r="110" spans="1:7">
      <c r="A110" s="249" t="str">
        <f>Start.listina!I109</f>
        <v/>
      </c>
      <c r="B110" s="436" t="str">
        <f>Start.listina!J109</f>
        <v xml:space="preserve"> </v>
      </c>
      <c r="C110" s="249" t="str">
        <f>Start.listina!K109</f>
        <v xml:space="preserve"> </v>
      </c>
      <c r="D110" s="249" t="str">
        <f>Start.listina!L109</f>
        <v xml:space="preserve"> </v>
      </c>
      <c r="E110" s="249">
        <f>Start.listina!M109</f>
        <v>9999</v>
      </c>
      <c r="F110" s="249">
        <f>Start.listina!N109</f>
        <v>0</v>
      </c>
      <c r="G110" s="4"/>
    </row>
    <row r="111" spans="1:7">
      <c r="A111" s="249" t="str">
        <f>Start.listina!I110</f>
        <v/>
      </c>
      <c r="B111" s="436" t="str">
        <f>Start.listina!J110</f>
        <v xml:space="preserve"> </v>
      </c>
      <c r="C111" s="249" t="str">
        <f>Start.listina!K110</f>
        <v xml:space="preserve"> </v>
      </c>
      <c r="D111" s="249" t="str">
        <f>Start.listina!L110</f>
        <v xml:space="preserve"> </v>
      </c>
      <c r="E111" s="249">
        <f>Start.listina!M110</f>
        <v>9999</v>
      </c>
      <c r="F111" s="249">
        <f>Start.listina!N110</f>
        <v>0</v>
      </c>
      <c r="G111" s="4"/>
    </row>
    <row r="112" spans="1:7">
      <c r="A112" s="249" t="str">
        <f>Start.listina!I111</f>
        <v/>
      </c>
      <c r="B112" s="436" t="str">
        <f>Start.listina!J111</f>
        <v xml:space="preserve"> </v>
      </c>
      <c r="C112" s="249" t="str">
        <f>Start.listina!K111</f>
        <v xml:space="preserve"> </v>
      </c>
      <c r="D112" s="249" t="str">
        <f>Start.listina!L111</f>
        <v xml:space="preserve"> </v>
      </c>
      <c r="E112" s="249">
        <f>Start.listina!M111</f>
        <v>9999</v>
      </c>
      <c r="F112" s="249">
        <f>Start.listina!N111</f>
        <v>0</v>
      </c>
      <c r="G112" s="4"/>
    </row>
    <row r="113" spans="1:7">
      <c r="A113" s="249" t="str">
        <f>Start.listina!I112</f>
        <v/>
      </c>
      <c r="B113" s="436" t="str">
        <f>Start.listina!J112</f>
        <v xml:space="preserve"> </v>
      </c>
      <c r="C113" s="249" t="str">
        <f>Start.listina!K112</f>
        <v xml:space="preserve"> </v>
      </c>
      <c r="D113" s="249" t="str">
        <f>Start.listina!L112</f>
        <v xml:space="preserve"> </v>
      </c>
      <c r="E113" s="249">
        <f>Start.listina!M112</f>
        <v>9999</v>
      </c>
      <c r="F113" s="249">
        <f>Start.listina!N112</f>
        <v>0</v>
      </c>
      <c r="G113" s="4"/>
    </row>
    <row r="114" spans="1:7">
      <c r="A114" s="249" t="str">
        <f>Start.listina!I113</f>
        <v/>
      </c>
      <c r="B114" s="436" t="str">
        <f>Start.listina!J113</f>
        <v xml:space="preserve"> </v>
      </c>
      <c r="C114" s="249" t="str">
        <f>Start.listina!K113</f>
        <v xml:space="preserve"> </v>
      </c>
      <c r="D114" s="249" t="str">
        <f>Start.listina!L113</f>
        <v xml:space="preserve"> </v>
      </c>
      <c r="E114" s="249">
        <f>Start.listina!M113</f>
        <v>9999</v>
      </c>
      <c r="F114" s="249">
        <f>Start.listina!N113</f>
        <v>0</v>
      </c>
      <c r="G114" s="4"/>
    </row>
    <row r="115" spans="1:7">
      <c r="A115" s="249" t="str">
        <f>Start.listina!I114</f>
        <v/>
      </c>
      <c r="B115" s="436" t="str">
        <f>Start.listina!J114</f>
        <v xml:space="preserve"> </v>
      </c>
      <c r="C115" s="249" t="str">
        <f>Start.listina!K114</f>
        <v xml:space="preserve"> </v>
      </c>
      <c r="D115" s="249" t="str">
        <f>Start.listina!L114</f>
        <v xml:space="preserve"> </v>
      </c>
      <c r="E115" s="249">
        <f>Start.listina!M114</f>
        <v>9999</v>
      </c>
      <c r="F115" s="249">
        <f>Start.listina!N114</f>
        <v>0</v>
      </c>
      <c r="G115" s="4"/>
    </row>
    <row r="116" spans="1:7">
      <c r="A116" s="249" t="str">
        <f>Start.listina!I115</f>
        <v/>
      </c>
      <c r="B116" s="436" t="str">
        <f>Start.listina!J115</f>
        <v xml:space="preserve"> </v>
      </c>
      <c r="C116" s="249" t="str">
        <f>Start.listina!K115</f>
        <v xml:space="preserve"> </v>
      </c>
      <c r="D116" s="249" t="str">
        <f>Start.listina!L115</f>
        <v xml:space="preserve"> </v>
      </c>
      <c r="E116" s="249">
        <f>Start.listina!M115</f>
        <v>9999</v>
      </c>
      <c r="F116" s="249">
        <f>Start.listina!N115</f>
        <v>0</v>
      </c>
      <c r="G116" s="4"/>
    </row>
    <row r="117" spans="1:7">
      <c r="A117" s="249" t="str">
        <f>Start.listina!I116</f>
        <v/>
      </c>
      <c r="B117" s="436" t="str">
        <f>Start.listina!J116</f>
        <v xml:space="preserve"> </v>
      </c>
      <c r="C117" s="249" t="str">
        <f>Start.listina!K116</f>
        <v xml:space="preserve"> </v>
      </c>
      <c r="D117" s="249" t="str">
        <f>Start.listina!L116</f>
        <v xml:space="preserve"> </v>
      </c>
      <c r="E117" s="249">
        <f>Start.listina!M116</f>
        <v>9999</v>
      </c>
      <c r="F117" s="249">
        <f>Start.listina!N116</f>
        <v>0</v>
      </c>
      <c r="G117" s="4"/>
    </row>
    <row r="118" spans="1:7">
      <c r="A118" s="249" t="str">
        <f>Start.listina!I117</f>
        <v/>
      </c>
      <c r="B118" s="436" t="str">
        <f>Start.listina!J117</f>
        <v xml:space="preserve"> </v>
      </c>
      <c r="C118" s="249" t="str">
        <f>Start.listina!K117</f>
        <v xml:space="preserve"> </v>
      </c>
      <c r="D118" s="249" t="str">
        <f>Start.listina!L117</f>
        <v xml:space="preserve"> </v>
      </c>
      <c r="E118" s="249">
        <f>Start.listina!M117</f>
        <v>9999</v>
      </c>
      <c r="F118" s="249">
        <f>Start.listina!N117</f>
        <v>0</v>
      </c>
      <c r="G118" s="4"/>
    </row>
    <row r="119" spans="1:7">
      <c r="A119" s="249" t="str">
        <f>Start.listina!I118</f>
        <v/>
      </c>
      <c r="B119" s="436" t="str">
        <f>Start.listina!J118</f>
        <v xml:space="preserve"> </v>
      </c>
      <c r="C119" s="249" t="str">
        <f>Start.listina!K118</f>
        <v xml:space="preserve"> </v>
      </c>
      <c r="D119" s="249" t="str">
        <f>Start.listina!L118</f>
        <v xml:space="preserve"> </v>
      </c>
      <c r="E119" s="249">
        <f>Start.listina!M118</f>
        <v>9999</v>
      </c>
      <c r="F119" s="249">
        <f>Start.listina!N118</f>
        <v>0</v>
      </c>
      <c r="G119" s="4"/>
    </row>
    <row r="120" spans="1:7">
      <c r="A120" s="249" t="str">
        <f>Start.listina!I119</f>
        <v/>
      </c>
      <c r="B120" s="436" t="str">
        <f>Start.listina!J119</f>
        <v xml:space="preserve"> </v>
      </c>
      <c r="C120" s="249" t="str">
        <f>Start.listina!K119</f>
        <v xml:space="preserve"> </v>
      </c>
      <c r="D120" s="249" t="str">
        <f>Start.listina!L119</f>
        <v xml:space="preserve"> </v>
      </c>
      <c r="E120" s="249">
        <f>Start.listina!M119</f>
        <v>9999</v>
      </c>
      <c r="F120" s="249">
        <f>Start.listina!N119</f>
        <v>0</v>
      </c>
      <c r="G120" s="4"/>
    </row>
    <row r="121" spans="1:7">
      <c r="A121" s="249" t="str">
        <f>Start.listina!I120</f>
        <v/>
      </c>
      <c r="B121" s="436" t="str">
        <f>Start.listina!J120</f>
        <v xml:space="preserve"> </v>
      </c>
      <c r="C121" s="249" t="str">
        <f>Start.listina!K120</f>
        <v xml:space="preserve"> </v>
      </c>
      <c r="D121" s="249" t="str">
        <f>Start.listina!L120</f>
        <v xml:space="preserve"> </v>
      </c>
      <c r="E121" s="249">
        <f>Start.listina!M120</f>
        <v>9999</v>
      </c>
      <c r="F121" s="249">
        <f>Start.listina!N120</f>
        <v>0</v>
      </c>
      <c r="G121" s="4"/>
    </row>
    <row r="122" spans="1:7">
      <c r="A122" s="249" t="str">
        <f>Start.listina!I121</f>
        <v/>
      </c>
      <c r="B122" s="436" t="str">
        <f>Start.listina!J121</f>
        <v xml:space="preserve"> </v>
      </c>
      <c r="C122" s="249" t="str">
        <f>Start.listina!K121</f>
        <v xml:space="preserve"> </v>
      </c>
      <c r="D122" s="249" t="str">
        <f>Start.listina!L121</f>
        <v xml:space="preserve"> </v>
      </c>
      <c r="E122" s="249">
        <f>Start.listina!M121</f>
        <v>9999</v>
      </c>
      <c r="F122" s="249">
        <f>Start.listina!N121</f>
        <v>0</v>
      </c>
      <c r="G122" s="4"/>
    </row>
    <row r="123" spans="1:7">
      <c r="A123" s="249" t="str">
        <f>Start.listina!I122</f>
        <v/>
      </c>
      <c r="B123" s="436" t="str">
        <f>Start.listina!J122</f>
        <v xml:space="preserve"> </v>
      </c>
      <c r="C123" s="249" t="str">
        <f>Start.listina!K122</f>
        <v xml:space="preserve"> </v>
      </c>
      <c r="D123" s="249" t="str">
        <f>Start.listina!L122</f>
        <v xml:space="preserve"> </v>
      </c>
      <c r="E123" s="249">
        <f>Start.listina!M122</f>
        <v>9999</v>
      </c>
      <c r="F123" s="249">
        <f>Start.listina!N122</f>
        <v>0</v>
      </c>
      <c r="G123" s="4"/>
    </row>
    <row r="124" spans="1:7">
      <c r="A124" s="249" t="str">
        <f>Start.listina!I123</f>
        <v/>
      </c>
      <c r="B124" s="436" t="str">
        <f>Start.listina!J123</f>
        <v xml:space="preserve"> </v>
      </c>
      <c r="C124" s="249" t="str">
        <f>Start.listina!K123</f>
        <v xml:space="preserve"> </v>
      </c>
      <c r="D124" s="249" t="str">
        <f>Start.listina!L123</f>
        <v xml:space="preserve"> </v>
      </c>
      <c r="E124" s="249">
        <f>Start.listina!M123</f>
        <v>9999</v>
      </c>
      <c r="F124" s="249">
        <f>Start.listina!N123</f>
        <v>0</v>
      </c>
      <c r="G124" s="4"/>
    </row>
    <row r="125" spans="1:7">
      <c r="A125" s="249" t="str">
        <f>Start.listina!I124</f>
        <v/>
      </c>
      <c r="B125" s="436" t="str">
        <f>Start.listina!J124</f>
        <v xml:space="preserve"> </v>
      </c>
      <c r="C125" s="249" t="str">
        <f>Start.listina!K124</f>
        <v xml:space="preserve"> </v>
      </c>
      <c r="D125" s="249" t="str">
        <f>Start.listina!L124</f>
        <v xml:space="preserve"> </v>
      </c>
      <c r="E125" s="249">
        <f>Start.listina!M124</f>
        <v>9999</v>
      </c>
      <c r="F125" s="249">
        <f>Start.listina!N124</f>
        <v>0</v>
      </c>
      <c r="G125" s="4"/>
    </row>
    <row r="126" spans="1:7">
      <c r="A126" s="249" t="str">
        <f>Start.listina!I125</f>
        <v/>
      </c>
      <c r="B126" s="436" t="str">
        <f>Start.listina!J125</f>
        <v xml:space="preserve"> </v>
      </c>
      <c r="C126" s="249" t="str">
        <f>Start.listina!K125</f>
        <v xml:space="preserve"> </v>
      </c>
      <c r="D126" s="249" t="str">
        <f>Start.listina!L125</f>
        <v xml:space="preserve"> </v>
      </c>
      <c r="E126" s="249">
        <f>Start.listina!M125</f>
        <v>9999</v>
      </c>
      <c r="F126" s="249">
        <f>Start.listina!N125</f>
        <v>0</v>
      </c>
      <c r="G126" s="4"/>
    </row>
    <row r="127" spans="1:7">
      <c r="A127" s="249" t="str">
        <f>Start.listina!I126</f>
        <v/>
      </c>
      <c r="B127" s="436" t="str">
        <f>Start.listina!J126</f>
        <v xml:space="preserve"> </v>
      </c>
      <c r="C127" s="249" t="str">
        <f>Start.listina!K126</f>
        <v xml:space="preserve"> </v>
      </c>
      <c r="D127" s="249" t="str">
        <f>Start.listina!L126</f>
        <v xml:space="preserve"> </v>
      </c>
      <c r="E127" s="249">
        <f>Start.listina!M126</f>
        <v>9999</v>
      </c>
      <c r="F127" s="249">
        <f>Start.listina!N126</f>
        <v>0</v>
      </c>
      <c r="G127" s="4"/>
    </row>
    <row r="128" spans="1:7">
      <c r="A128" s="249" t="str">
        <f>Start.listina!I127</f>
        <v/>
      </c>
      <c r="B128" s="436" t="str">
        <f>Start.listina!J127</f>
        <v xml:space="preserve"> </v>
      </c>
      <c r="C128" s="249" t="str">
        <f>Start.listina!K127</f>
        <v xml:space="preserve"> </v>
      </c>
      <c r="D128" s="249" t="str">
        <f>Start.listina!L127</f>
        <v xml:space="preserve"> </v>
      </c>
      <c r="E128" s="249">
        <f>Start.listina!M127</f>
        <v>9999</v>
      </c>
      <c r="F128" s="249">
        <f>Start.listina!N127</f>
        <v>0</v>
      </c>
      <c r="G128" s="4"/>
    </row>
    <row r="129" spans="1:7">
      <c r="A129" s="249" t="str">
        <f>Start.listina!I128</f>
        <v/>
      </c>
      <c r="B129" s="436" t="str">
        <f>Start.listina!J128</f>
        <v xml:space="preserve"> </v>
      </c>
      <c r="C129" s="249" t="str">
        <f>Start.listina!K128</f>
        <v xml:space="preserve"> </v>
      </c>
      <c r="D129" s="249" t="str">
        <f>Start.listina!L128</f>
        <v xml:space="preserve"> </v>
      </c>
      <c r="E129" s="249">
        <f>Start.listina!M128</f>
        <v>9999</v>
      </c>
      <c r="F129" s="249">
        <f>Start.listina!N128</f>
        <v>0</v>
      </c>
      <c r="G129" s="4"/>
    </row>
    <row r="130" spans="1:7">
      <c r="A130" s="249" t="str">
        <f>Start.listina!I129</f>
        <v/>
      </c>
      <c r="B130" s="436" t="str">
        <f>Start.listina!J129</f>
        <v xml:space="preserve"> </v>
      </c>
      <c r="C130" s="249" t="str">
        <f>Start.listina!K129</f>
        <v xml:space="preserve"> </v>
      </c>
      <c r="D130" s="249" t="str">
        <f>Start.listina!L129</f>
        <v xml:space="preserve"> </v>
      </c>
      <c r="E130" s="249">
        <f>Start.listina!M129</f>
        <v>9999</v>
      </c>
      <c r="F130" s="249">
        <f>Start.listina!N129</f>
        <v>0</v>
      </c>
      <c r="G130" s="4"/>
    </row>
    <row r="131" spans="1:7">
      <c r="A131" s="249" t="str">
        <f>Start.listina!I130</f>
        <v/>
      </c>
      <c r="B131" s="436" t="str">
        <f>Start.listina!J130</f>
        <v xml:space="preserve"> </v>
      </c>
      <c r="C131" s="249" t="str">
        <f>Start.listina!K130</f>
        <v xml:space="preserve"> </v>
      </c>
      <c r="D131" s="249" t="str">
        <f>Start.listina!L130</f>
        <v xml:space="preserve"> </v>
      </c>
      <c r="E131" s="249">
        <f>Start.listina!M130</f>
        <v>9999</v>
      </c>
      <c r="F131" s="249">
        <f>Start.listina!N130</f>
        <v>0</v>
      </c>
      <c r="G131" s="4"/>
    </row>
    <row r="132" spans="1:7">
      <c r="A132" s="249" t="str">
        <f>Start.listina!I131</f>
        <v/>
      </c>
      <c r="B132" s="436" t="str">
        <f>Start.listina!J131</f>
        <v xml:space="preserve"> </v>
      </c>
      <c r="C132" s="249" t="str">
        <f>Start.listina!K131</f>
        <v xml:space="preserve"> </v>
      </c>
      <c r="D132" s="249" t="str">
        <f>Start.listina!L131</f>
        <v xml:space="preserve"> </v>
      </c>
      <c r="E132" s="249">
        <f>Start.listina!M131</f>
        <v>9999</v>
      </c>
      <c r="F132" s="249">
        <f>Start.listina!N131</f>
        <v>0</v>
      </c>
      <c r="G132" s="4"/>
    </row>
    <row r="133" spans="1:7">
      <c r="A133" s="249" t="str">
        <f>Start.listina!I132</f>
        <v/>
      </c>
      <c r="B133" s="436" t="str">
        <f>Start.listina!J132</f>
        <v xml:space="preserve"> </v>
      </c>
      <c r="C133" s="249" t="str">
        <f>Start.listina!K132</f>
        <v xml:space="preserve"> </v>
      </c>
      <c r="D133" s="249" t="str">
        <f>Start.listina!L132</f>
        <v xml:space="preserve"> </v>
      </c>
      <c r="E133" s="249">
        <f>Start.listina!M132</f>
        <v>9999</v>
      </c>
      <c r="F133" s="249">
        <f>Start.listina!N132</f>
        <v>0</v>
      </c>
      <c r="G133" s="4"/>
    </row>
    <row r="134" spans="1:7">
      <c r="A134" s="249" t="str">
        <f>Start.listina!I133</f>
        <v/>
      </c>
      <c r="B134" s="436" t="str">
        <f>Start.listina!J133</f>
        <v xml:space="preserve"> </v>
      </c>
      <c r="C134" s="249" t="str">
        <f>Start.listina!K133</f>
        <v xml:space="preserve"> </v>
      </c>
      <c r="D134" s="249" t="str">
        <f>Start.listina!L133</f>
        <v xml:space="preserve"> </v>
      </c>
      <c r="E134" s="249">
        <f>Start.listina!M133</f>
        <v>9999</v>
      </c>
      <c r="F134" s="249">
        <f>Start.listina!N133</f>
        <v>0</v>
      </c>
      <c r="G134" s="4"/>
    </row>
    <row r="135" spans="1:7">
      <c r="A135" s="249" t="str">
        <f>Start.listina!I134</f>
        <v/>
      </c>
      <c r="B135" s="436" t="str">
        <f>Start.listina!J134</f>
        <v xml:space="preserve"> </v>
      </c>
      <c r="C135" s="249" t="str">
        <f>Start.listina!K134</f>
        <v xml:space="preserve"> </v>
      </c>
      <c r="D135" s="249" t="str">
        <f>Start.listina!L134</f>
        <v xml:space="preserve"> </v>
      </c>
      <c r="E135" s="249">
        <f>Start.listina!M134</f>
        <v>9999</v>
      </c>
      <c r="F135" s="249">
        <f>Start.listina!N134</f>
        <v>0</v>
      </c>
      <c r="G135" s="4"/>
    </row>
    <row r="136" spans="1:7">
      <c r="A136" s="249" t="str">
        <f>Start.listina!I135</f>
        <v/>
      </c>
      <c r="B136" s="436" t="str">
        <f>Start.listina!J135</f>
        <v xml:space="preserve"> </v>
      </c>
      <c r="C136" s="249" t="str">
        <f>Start.listina!K135</f>
        <v xml:space="preserve"> </v>
      </c>
      <c r="D136" s="249" t="str">
        <f>Start.listina!L135</f>
        <v xml:space="preserve"> </v>
      </c>
      <c r="E136" s="249">
        <f>Start.listina!M135</f>
        <v>9999</v>
      </c>
      <c r="F136" s="249">
        <f>Start.listina!N135</f>
        <v>0</v>
      </c>
      <c r="G136" s="4"/>
    </row>
    <row r="137" spans="1:7">
      <c r="A137" s="249" t="str">
        <f>Start.listina!I136</f>
        <v/>
      </c>
      <c r="B137" s="436" t="str">
        <f>Start.listina!J136</f>
        <v xml:space="preserve"> </v>
      </c>
      <c r="C137" s="249" t="str">
        <f>Start.listina!K136</f>
        <v xml:space="preserve"> </v>
      </c>
      <c r="D137" s="249" t="str">
        <f>Start.listina!L136</f>
        <v xml:space="preserve"> </v>
      </c>
      <c r="E137" s="249">
        <f>Start.listina!M136</f>
        <v>9999</v>
      </c>
      <c r="F137" s="249">
        <f>Start.listina!N136</f>
        <v>0</v>
      </c>
      <c r="G137" s="4"/>
    </row>
    <row r="138" spans="1:7">
      <c r="A138" s="249" t="str">
        <f>Start.listina!I137</f>
        <v/>
      </c>
      <c r="B138" s="436" t="str">
        <f>Start.listina!J137</f>
        <v xml:space="preserve"> </v>
      </c>
      <c r="C138" s="249" t="str">
        <f>Start.listina!K137</f>
        <v xml:space="preserve"> </v>
      </c>
      <c r="D138" s="249" t="str">
        <f>Start.listina!L137</f>
        <v xml:space="preserve"> </v>
      </c>
      <c r="E138" s="249">
        <f>Start.listina!M137</f>
        <v>9999</v>
      </c>
      <c r="F138" s="249">
        <f>Start.listina!N137</f>
        <v>0</v>
      </c>
      <c r="G138" s="4"/>
    </row>
    <row r="139" spans="1:7">
      <c r="A139" s="249" t="str">
        <f>Start.listina!I138</f>
        <v/>
      </c>
      <c r="B139" s="436" t="str">
        <f>Start.listina!J138</f>
        <v xml:space="preserve"> </v>
      </c>
      <c r="C139" s="249" t="str">
        <f>Start.listina!K138</f>
        <v xml:space="preserve"> </v>
      </c>
      <c r="D139" s="249" t="str">
        <f>Start.listina!L138</f>
        <v xml:space="preserve"> </v>
      </c>
      <c r="E139" s="249">
        <f>Start.listina!M138</f>
        <v>9999</v>
      </c>
      <c r="F139" s="249">
        <f>Start.listina!N138</f>
        <v>0</v>
      </c>
      <c r="G139" s="4"/>
    </row>
    <row r="140" spans="1:7">
      <c r="A140" s="249" t="str">
        <f>Start.listina!I139</f>
        <v/>
      </c>
      <c r="B140" s="436" t="str">
        <f>Start.listina!J139</f>
        <v xml:space="preserve"> </v>
      </c>
      <c r="C140" s="249" t="str">
        <f>Start.listina!K139</f>
        <v xml:space="preserve"> </v>
      </c>
      <c r="D140" s="249" t="str">
        <f>Start.listina!L139</f>
        <v xml:space="preserve"> </v>
      </c>
      <c r="E140" s="249">
        <f>Start.listina!M139</f>
        <v>9999</v>
      </c>
      <c r="F140" s="249">
        <f>Start.listina!N139</f>
        <v>0</v>
      </c>
      <c r="G140" s="4"/>
    </row>
    <row r="141" spans="1:7">
      <c r="A141" s="249" t="str">
        <f>Start.listina!I140</f>
        <v/>
      </c>
      <c r="B141" s="436" t="str">
        <f>Start.listina!J140</f>
        <v xml:space="preserve"> </v>
      </c>
      <c r="C141" s="249" t="str">
        <f>Start.listina!K140</f>
        <v xml:space="preserve"> </v>
      </c>
      <c r="D141" s="249" t="str">
        <f>Start.listina!L140</f>
        <v xml:space="preserve"> </v>
      </c>
      <c r="E141" s="249">
        <f>Start.listina!M140</f>
        <v>9999</v>
      </c>
      <c r="F141" s="249">
        <f>Start.listina!N140</f>
        <v>0</v>
      </c>
      <c r="G141" s="4"/>
    </row>
    <row r="142" spans="1:7">
      <c r="A142" s="249" t="str">
        <f>Start.listina!I141</f>
        <v/>
      </c>
      <c r="B142" s="436" t="str">
        <f>Start.listina!J141</f>
        <v xml:space="preserve"> </v>
      </c>
      <c r="C142" s="249" t="str">
        <f>Start.listina!K141</f>
        <v xml:space="preserve"> </v>
      </c>
      <c r="D142" s="249" t="str">
        <f>Start.listina!L141</f>
        <v xml:space="preserve"> </v>
      </c>
      <c r="E142" s="249">
        <f>Start.listina!M141</f>
        <v>9999</v>
      </c>
      <c r="F142" s="249">
        <f>Start.listina!N141</f>
        <v>0</v>
      </c>
      <c r="G142" s="4"/>
    </row>
    <row r="143" spans="1:7">
      <c r="A143" s="249" t="str">
        <f>Start.listina!I142</f>
        <v/>
      </c>
      <c r="B143" s="436" t="str">
        <f>Start.listina!J142</f>
        <v xml:space="preserve"> </v>
      </c>
      <c r="C143" s="249" t="str">
        <f>Start.listina!K142</f>
        <v xml:space="preserve"> </v>
      </c>
      <c r="D143" s="249" t="str">
        <f>Start.listina!L142</f>
        <v xml:space="preserve"> </v>
      </c>
      <c r="E143" s="249">
        <f>Start.listina!M142</f>
        <v>9999</v>
      </c>
      <c r="F143" s="249">
        <f>Start.listina!N142</f>
        <v>0</v>
      </c>
      <c r="G143" s="4"/>
    </row>
    <row r="144" spans="1:7">
      <c r="A144" s="249" t="str">
        <f>Start.listina!I143</f>
        <v/>
      </c>
      <c r="B144" s="436" t="str">
        <f>Start.listina!J143</f>
        <v xml:space="preserve"> </v>
      </c>
      <c r="C144" s="249" t="str">
        <f>Start.listina!K143</f>
        <v xml:space="preserve"> </v>
      </c>
      <c r="D144" s="249" t="str">
        <f>Start.listina!L143</f>
        <v xml:space="preserve"> </v>
      </c>
      <c r="E144" s="249">
        <f>Start.listina!M143</f>
        <v>9999</v>
      </c>
      <c r="F144" s="249">
        <f>Start.listina!N143</f>
        <v>0</v>
      </c>
      <c r="G144" s="4"/>
    </row>
    <row r="145" spans="1:7">
      <c r="A145" s="249" t="str">
        <f>Start.listina!I144</f>
        <v/>
      </c>
      <c r="B145" s="436" t="str">
        <f>Start.listina!J144</f>
        <v xml:space="preserve"> </v>
      </c>
      <c r="C145" s="249" t="str">
        <f>Start.listina!K144</f>
        <v xml:space="preserve"> </v>
      </c>
      <c r="D145" s="249" t="str">
        <f>Start.listina!L144</f>
        <v xml:space="preserve"> </v>
      </c>
      <c r="E145" s="249">
        <f>Start.listina!M144</f>
        <v>9999</v>
      </c>
      <c r="F145" s="249">
        <f>Start.listina!N144</f>
        <v>0</v>
      </c>
      <c r="G145" s="4"/>
    </row>
    <row r="146" spans="1:7">
      <c r="A146" s="249" t="str">
        <f>Start.listina!I145</f>
        <v/>
      </c>
      <c r="B146" s="436" t="str">
        <f>Start.listina!J145</f>
        <v xml:space="preserve"> </v>
      </c>
      <c r="C146" s="249" t="str">
        <f>Start.listina!K145</f>
        <v xml:space="preserve"> </v>
      </c>
      <c r="D146" s="249" t="str">
        <f>Start.listina!L145</f>
        <v xml:space="preserve"> </v>
      </c>
      <c r="E146" s="249">
        <f>Start.listina!M145</f>
        <v>9999</v>
      </c>
      <c r="F146" s="249">
        <f>Start.listina!N145</f>
        <v>0</v>
      </c>
      <c r="G146" s="4"/>
    </row>
    <row r="147" spans="1:7">
      <c r="A147" s="249" t="str">
        <f>Start.listina!I146</f>
        <v/>
      </c>
      <c r="B147" s="436" t="str">
        <f>Start.listina!J146</f>
        <v xml:space="preserve"> </v>
      </c>
      <c r="C147" s="249" t="str">
        <f>Start.listina!K146</f>
        <v xml:space="preserve"> </v>
      </c>
      <c r="D147" s="249" t="str">
        <f>Start.listina!L146</f>
        <v xml:space="preserve"> </v>
      </c>
      <c r="E147" s="249">
        <f>Start.listina!M146</f>
        <v>9999</v>
      </c>
      <c r="F147" s="249">
        <f>Start.listina!N146</f>
        <v>0</v>
      </c>
      <c r="G147" s="4"/>
    </row>
    <row r="148" spans="1:7">
      <c r="A148" s="249" t="str">
        <f>Start.listina!I147</f>
        <v/>
      </c>
      <c r="B148" s="436" t="str">
        <f>Start.listina!J147</f>
        <v xml:space="preserve"> </v>
      </c>
      <c r="C148" s="249" t="str">
        <f>Start.listina!K147</f>
        <v xml:space="preserve"> </v>
      </c>
      <c r="D148" s="249" t="str">
        <f>Start.listina!L147</f>
        <v xml:space="preserve"> </v>
      </c>
      <c r="E148" s="249">
        <f>Start.listina!M147</f>
        <v>9999</v>
      </c>
      <c r="F148" s="249">
        <f>Start.listina!N147</f>
        <v>0</v>
      </c>
      <c r="G148" s="4"/>
    </row>
    <row r="149" spans="1:7">
      <c r="A149" s="249" t="str">
        <f>Start.listina!I148</f>
        <v/>
      </c>
      <c r="B149" s="436" t="str">
        <f>Start.listina!J148</f>
        <v xml:space="preserve"> </v>
      </c>
      <c r="C149" s="249" t="str">
        <f>Start.listina!K148</f>
        <v xml:space="preserve"> </v>
      </c>
      <c r="D149" s="249" t="str">
        <f>Start.listina!L148</f>
        <v xml:space="preserve"> </v>
      </c>
      <c r="E149" s="249">
        <f>Start.listina!M148</f>
        <v>9999</v>
      </c>
      <c r="F149" s="249">
        <f>Start.listina!N148</f>
        <v>0</v>
      </c>
      <c r="G149" s="4"/>
    </row>
    <row r="150" spans="1:7">
      <c r="A150" s="249" t="str">
        <f>Start.listina!I149</f>
        <v/>
      </c>
      <c r="B150" s="436" t="str">
        <f>Start.listina!J149</f>
        <v xml:space="preserve"> </v>
      </c>
      <c r="C150" s="249" t="str">
        <f>Start.listina!K149</f>
        <v xml:space="preserve"> </v>
      </c>
      <c r="D150" s="249" t="str">
        <f>Start.listina!L149</f>
        <v xml:space="preserve"> </v>
      </c>
      <c r="E150" s="249">
        <f>Start.listina!M149</f>
        <v>9999</v>
      </c>
      <c r="F150" s="249">
        <f>Start.listina!N149</f>
        <v>0</v>
      </c>
      <c r="G150" s="4"/>
    </row>
    <row r="151" spans="1:7">
      <c r="A151" s="249" t="str">
        <f>Start.listina!I150</f>
        <v/>
      </c>
      <c r="B151" s="436" t="str">
        <f>Start.listina!J150</f>
        <v xml:space="preserve"> </v>
      </c>
      <c r="C151" s="249" t="str">
        <f>Start.listina!K150</f>
        <v xml:space="preserve"> </v>
      </c>
      <c r="D151" s="249" t="str">
        <f>Start.listina!L150</f>
        <v xml:space="preserve"> </v>
      </c>
      <c r="E151" s="249">
        <f>Start.listina!M150</f>
        <v>9999</v>
      </c>
      <c r="F151" s="249">
        <f>Start.listina!N150</f>
        <v>0</v>
      </c>
      <c r="G151" s="4"/>
    </row>
    <row r="152" spans="1:7">
      <c r="A152" s="249" t="str">
        <f>Start.listina!I151</f>
        <v/>
      </c>
      <c r="B152" s="436" t="str">
        <f>Start.listina!J151</f>
        <v xml:space="preserve"> </v>
      </c>
      <c r="C152" s="249" t="str">
        <f>Start.listina!K151</f>
        <v xml:space="preserve"> </v>
      </c>
      <c r="D152" s="249" t="str">
        <f>Start.listina!L151</f>
        <v xml:space="preserve"> </v>
      </c>
      <c r="E152" s="249">
        <f>Start.listina!M151</f>
        <v>9999</v>
      </c>
      <c r="F152" s="249">
        <f>Start.listina!N151</f>
        <v>0</v>
      </c>
      <c r="G152" s="4"/>
    </row>
    <row r="153" spans="1:7">
      <c r="A153" s="249" t="str">
        <f>Start.listina!I152</f>
        <v/>
      </c>
      <c r="B153" s="436" t="str">
        <f>Start.listina!J152</f>
        <v xml:space="preserve"> </v>
      </c>
      <c r="C153" s="249" t="str">
        <f>Start.listina!K152</f>
        <v xml:space="preserve"> </v>
      </c>
      <c r="D153" s="249" t="str">
        <f>Start.listina!L152</f>
        <v xml:space="preserve"> </v>
      </c>
      <c r="E153" s="249">
        <f>Start.listina!M152</f>
        <v>9999</v>
      </c>
      <c r="F153" s="249">
        <f>Start.listina!N152</f>
        <v>0</v>
      </c>
      <c r="G153" s="4"/>
    </row>
    <row r="154" spans="1:7">
      <c r="A154" s="249" t="str">
        <f>Start.listina!I153</f>
        <v/>
      </c>
      <c r="B154" s="436" t="str">
        <f>Start.listina!J153</f>
        <v xml:space="preserve"> </v>
      </c>
      <c r="C154" s="249" t="str">
        <f>Start.listina!K153</f>
        <v xml:space="preserve"> </v>
      </c>
      <c r="D154" s="249" t="str">
        <f>Start.listina!L153</f>
        <v xml:space="preserve"> </v>
      </c>
      <c r="E154" s="249">
        <f>Start.listina!M153</f>
        <v>9999</v>
      </c>
      <c r="F154" s="249">
        <f>Start.listina!N153</f>
        <v>0</v>
      </c>
      <c r="G154" s="4"/>
    </row>
    <row r="155" spans="1:7">
      <c r="A155" s="249" t="str">
        <f>Start.listina!I154</f>
        <v/>
      </c>
      <c r="B155" s="436" t="str">
        <f>Start.listina!J154</f>
        <v xml:space="preserve"> </v>
      </c>
      <c r="C155" s="249" t="str">
        <f>Start.listina!K154</f>
        <v xml:space="preserve"> </v>
      </c>
      <c r="D155" s="249" t="str">
        <f>Start.listina!L154</f>
        <v xml:space="preserve"> </v>
      </c>
      <c r="E155" s="249">
        <f>Start.listina!M154</f>
        <v>9999</v>
      </c>
      <c r="F155" s="249">
        <f>Start.listina!N154</f>
        <v>0</v>
      </c>
      <c r="G155" s="4"/>
    </row>
    <row r="156" spans="1:7">
      <c r="A156" s="249" t="str">
        <f>Start.listina!I155</f>
        <v/>
      </c>
      <c r="B156" s="436" t="str">
        <f>Start.listina!J155</f>
        <v xml:space="preserve"> </v>
      </c>
      <c r="C156" s="249" t="str">
        <f>Start.listina!K155</f>
        <v xml:space="preserve"> </v>
      </c>
      <c r="D156" s="249" t="str">
        <f>Start.listina!L155</f>
        <v xml:space="preserve"> </v>
      </c>
      <c r="E156" s="249">
        <f>Start.listina!M155</f>
        <v>9999</v>
      </c>
      <c r="F156" s="249">
        <f>Start.listina!N155</f>
        <v>0</v>
      </c>
      <c r="G156" s="4"/>
    </row>
    <row r="157" spans="1:7">
      <c r="A157" s="249" t="str">
        <f>Start.listina!I156</f>
        <v/>
      </c>
      <c r="B157" s="436" t="str">
        <f>Start.listina!J156</f>
        <v xml:space="preserve"> </v>
      </c>
      <c r="C157" s="249" t="str">
        <f>Start.listina!K156</f>
        <v xml:space="preserve"> </v>
      </c>
      <c r="D157" s="249" t="str">
        <f>Start.listina!L156</f>
        <v xml:space="preserve"> </v>
      </c>
      <c r="E157" s="249">
        <f>Start.listina!M156</f>
        <v>9999</v>
      </c>
      <c r="F157" s="249">
        <f>Start.listina!N156</f>
        <v>0</v>
      </c>
      <c r="G157" s="4"/>
    </row>
    <row r="158" spans="1:7">
      <c r="A158" s="249" t="str">
        <f>Start.listina!I157</f>
        <v/>
      </c>
      <c r="B158" s="436" t="str">
        <f>Start.listina!J157</f>
        <v xml:space="preserve"> </v>
      </c>
      <c r="C158" s="249" t="str">
        <f>Start.listina!K157</f>
        <v xml:space="preserve"> </v>
      </c>
      <c r="D158" s="249" t="str">
        <f>Start.listina!L157</f>
        <v xml:space="preserve"> </v>
      </c>
      <c r="E158" s="249">
        <f>Start.listina!M157</f>
        <v>9999</v>
      </c>
      <c r="F158" s="249">
        <f>Start.listina!N157</f>
        <v>0</v>
      </c>
      <c r="G158" s="4"/>
    </row>
    <row r="159" spans="1:7">
      <c r="A159" s="249" t="str">
        <f>Start.listina!I158</f>
        <v/>
      </c>
      <c r="B159" s="436" t="str">
        <f>Start.listina!J158</f>
        <v xml:space="preserve"> </v>
      </c>
      <c r="C159" s="249" t="str">
        <f>Start.listina!K158</f>
        <v xml:space="preserve"> </v>
      </c>
      <c r="D159" s="249" t="str">
        <f>Start.listina!L158</f>
        <v xml:space="preserve"> </v>
      </c>
      <c r="E159" s="249">
        <f>Start.listina!M158</f>
        <v>9999</v>
      </c>
      <c r="F159" s="249">
        <f>Start.listina!N158</f>
        <v>0</v>
      </c>
      <c r="G159" s="4"/>
    </row>
    <row r="160" spans="1:7">
      <c r="A160" s="249" t="str">
        <f>Start.listina!I159</f>
        <v/>
      </c>
      <c r="B160" s="436" t="str">
        <f>Start.listina!J159</f>
        <v xml:space="preserve"> </v>
      </c>
      <c r="C160" s="249" t="str">
        <f>Start.listina!K159</f>
        <v xml:space="preserve"> </v>
      </c>
      <c r="D160" s="249" t="str">
        <f>Start.listina!L159</f>
        <v xml:space="preserve"> </v>
      </c>
      <c r="E160" s="249">
        <f>Start.listina!M159</f>
        <v>9999</v>
      </c>
      <c r="F160" s="249">
        <f>Start.listina!N159</f>
        <v>0</v>
      </c>
      <c r="G160" s="4"/>
    </row>
    <row r="161" spans="1:7">
      <c r="A161" s="249" t="str">
        <f>Start.listina!I160</f>
        <v/>
      </c>
      <c r="B161" s="436" t="str">
        <f>Start.listina!J160</f>
        <v xml:space="preserve"> </v>
      </c>
      <c r="C161" s="249" t="str">
        <f>Start.listina!K160</f>
        <v xml:space="preserve"> </v>
      </c>
      <c r="D161" s="249" t="str">
        <f>Start.listina!L160</f>
        <v xml:space="preserve"> </v>
      </c>
      <c r="E161" s="249">
        <f>Start.listina!M160</f>
        <v>9999</v>
      </c>
      <c r="F161" s="249">
        <f>Start.listina!N160</f>
        <v>0</v>
      </c>
      <c r="G161" s="4"/>
    </row>
    <row r="162" spans="1:7">
      <c r="A162" s="249" t="str">
        <f>Start.listina!I161</f>
        <v/>
      </c>
      <c r="B162" s="436" t="str">
        <f>Start.listina!J161</f>
        <v xml:space="preserve"> </v>
      </c>
      <c r="C162" s="249" t="str">
        <f>Start.listina!K161</f>
        <v xml:space="preserve"> </v>
      </c>
      <c r="D162" s="249" t="str">
        <f>Start.listina!L161</f>
        <v xml:space="preserve"> </v>
      </c>
      <c r="E162" s="249">
        <f>Start.listina!M161</f>
        <v>9999</v>
      </c>
      <c r="F162" s="249">
        <f>Start.listina!N161</f>
        <v>0</v>
      </c>
      <c r="G162" s="4"/>
    </row>
    <row r="163" spans="1:7">
      <c r="A163" s="249" t="str">
        <f>Start.listina!I162</f>
        <v/>
      </c>
      <c r="B163" s="436" t="str">
        <f>Start.listina!J162</f>
        <v xml:space="preserve"> </v>
      </c>
      <c r="C163" s="249" t="str">
        <f>Start.listina!K162</f>
        <v xml:space="preserve"> </v>
      </c>
      <c r="D163" s="249" t="str">
        <f>Start.listina!L162</f>
        <v xml:space="preserve"> </v>
      </c>
      <c r="E163" s="249">
        <f>Start.listina!M162</f>
        <v>9999</v>
      </c>
      <c r="F163" s="249">
        <f>Start.listina!N162</f>
        <v>0</v>
      </c>
      <c r="G163" s="4"/>
    </row>
    <row r="164" spans="1:7">
      <c r="A164" s="249" t="str">
        <f>Start.listina!I163</f>
        <v/>
      </c>
      <c r="B164" s="436" t="str">
        <f>Start.listina!J163</f>
        <v xml:space="preserve"> </v>
      </c>
      <c r="C164" s="249" t="str">
        <f>Start.listina!K163</f>
        <v xml:space="preserve"> </v>
      </c>
      <c r="D164" s="249" t="str">
        <f>Start.listina!L163</f>
        <v xml:space="preserve"> </v>
      </c>
      <c r="E164" s="249">
        <f>Start.listina!M163</f>
        <v>9999</v>
      </c>
      <c r="F164" s="249">
        <f>Start.listina!N163</f>
        <v>0</v>
      </c>
      <c r="G164" s="4"/>
    </row>
    <row r="165" spans="1:7">
      <c r="A165" s="249" t="str">
        <f>Start.listina!I164</f>
        <v/>
      </c>
      <c r="B165" s="436" t="str">
        <f>Start.listina!J164</f>
        <v xml:space="preserve"> </v>
      </c>
      <c r="C165" s="249" t="str">
        <f>Start.listina!K164</f>
        <v xml:space="preserve"> </v>
      </c>
      <c r="D165" s="249" t="str">
        <f>Start.listina!L164</f>
        <v xml:space="preserve"> </v>
      </c>
      <c r="E165" s="249">
        <f>Start.listina!M164</f>
        <v>9999</v>
      </c>
      <c r="F165" s="249">
        <f>Start.listina!N164</f>
        <v>0</v>
      </c>
      <c r="G165" s="4"/>
    </row>
    <row r="166" spans="1:7">
      <c r="A166" s="249" t="str">
        <f>Start.listina!I165</f>
        <v/>
      </c>
      <c r="B166" s="436" t="str">
        <f>Start.listina!J165</f>
        <v xml:space="preserve"> </v>
      </c>
      <c r="C166" s="249" t="str">
        <f>Start.listina!K165</f>
        <v xml:space="preserve"> </v>
      </c>
      <c r="D166" s="249" t="str">
        <f>Start.listina!L165</f>
        <v xml:space="preserve"> </v>
      </c>
      <c r="E166" s="249">
        <f>Start.listina!M165</f>
        <v>9999</v>
      </c>
      <c r="F166" s="249">
        <f>Start.listina!N165</f>
        <v>0</v>
      </c>
      <c r="G166" s="4"/>
    </row>
    <row r="167" spans="1:7">
      <c r="A167" s="249" t="str">
        <f>Start.listina!I166</f>
        <v/>
      </c>
      <c r="B167" s="436" t="str">
        <f>Start.listina!J166</f>
        <v xml:space="preserve"> </v>
      </c>
      <c r="C167" s="249" t="str">
        <f>Start.listina!K166</f>
        <v xml:space="preserve"> </v>
      </c>
      <c r="D167" s="249" t="str">
        <f>Start.listina!L166</f>
        <v xml:space="preserve"> </v>
      </c>
      <c r="E167" s="249">
        <f>Start.listina!M166</f>
        <v>9999</v>
      </c>
      <c r="F167" s="249">
        <f>Start.listina!N166</f>
        <v>0</v>
      </c>
      <c r="G167" s="4"/>
    </row>
    <row r="168" spans="1:7">
      <c r="A168" s="249" t="str">
        <f>Start.listina!I167</f>
        <v/>
      </c>
      <c r="B168" s="436" t="str">
        <f>Start.listina!J167</f>
        <v xml:space="preserve"> </v>
      </c>
      <c r="C168" s="249" t="str">
        <f>Start.listina!K167</f>
        <v xml:space="preserve"> </v>
      </c>
      <c r="D168" s="249" t="str">
        <f>Start.listina!L167</f>
        <v xml:space="preserve"> </v>
      </c>
      <c r="E168" s="249">
        <f>Start.listina!M167</f>
        <v>9999</v>
      </c>
      <c r="F168" s="249">
        <f>Start.listina!N167</f>
        <v>0</v>
      </c>
      <c r="G168" s="4"/>
    </row>
    <row r="169" spans="1:7">
      <c r="A169" s="249" t="str">
        <f>Start.listina!I168</f>
        <v/>
      </c>
      <c r="B169" s="436" t="str">
        <f>Start.listina!J168</f>
        <v xml:space="preserve"> </v>
      </c>
      <c r="C169" s="249" t="str">
        <f>Start.listina!K168</f>
        <v xml:space="preserve"> </v>
      </c>
      <c r="D169" s="249" t="str">
        <f>Start.listina!L168</f>
        <v xml:space="preserve"> </v>
      </c>
      <c r="E169" s="249">
        <f>Start.listina!M168</f>
        <v>9999</v>
      </c>
      <c r="F169" s="249">
        <f>Start.listina!N168</f>
        <v>0</v>
      </c>
      <c r="G169" s="4"/>
    </row>
    <row r="170" spans="1:7">
      <c r="A170" s="249" t="str">
        <f>Start.listina!I169</f>
        <v/>
      </c>
      <c r="B170" s="436" t="str">
        <f>Start.listina!J169</f>
        <v xml:space="preserve"> </v>
      </c>
      <c r="C170" s="249" t="str">
        <f>Start.listina!K169</f>
        <v xml:space="preserve"> </v>
      </c>
      <c r="D170" s="249" t="str">
        <f>Start.listina!L169</f>
        <v xml:space="preserve"> </v>
      </c>
      <c r="E170" s="249">
        <f>Start.listina!M169</f>
        <v>9999</v>
      </c>
      <c r="F170" s="249">
        <f>Start.listina!N169</f>
        <v>0</v>
      </c>
      <c r="G170" s="4"/>
    </row>
    <row r="171" spans="1:7">
      <c r="A171" s="249" t="str">
        <f>Start.listina!I170</f>
        <v/>
      </c>
      <c r="B171" s="436" t="str">
        <f>Start.listina!J170</f>
        <v xml:space="preserve"> </v>
      </c>
      <c r="C171" s="249" t="str">
        <f>Start.listina!K170</f>
        <v xml:space="preserve"> </v>
      </c>
      <c r="D171" s="249" t="str">
        <f>Start.listina!L170</f>
        <v xml:space="preserve"> </v>
      </c>
      <c r="E171" s="249">
        <f>Start.listina!M170</f>
        <v>9999</v>
      </c>
      <c r="F171" s="249">
        <f>Start.listina!N170</f>
        <v>0</v>
      </c>
      <c r="G171" s="4"/>
    </row>
    <row r="172" spans="1:7">
      <c r="A172" s="249" t="str">
        <f>Start.listina!I171</f>
        <v/>
      </c>
      <c r="B172" s="436" t="str">
        <f>Start.listina!J171</f>
        <v xml:space="preserve"> </v>
      </c>
      <c r="C172" s="249" t="str">
        <f>Start.listina!K171</f>
        <v xml:space="preserve"> </v>
      </c>
      <c r="D172" s="249" t="str">
        <f>Start.listina!L171</f>
        <v xml:space="preserve"> </v>
      </c>
      <c r="E172" s="249">
        <f>Start.listina!M171</f>
        <v>9999</v>
      </c>
      <c r="F172" s="249">
        <f>Start.listina!N171</f>
        <v>0</v>
      </c>
      <c r="G172" s="4"/>
    </row>
    <row r="173" spans="1:7">
      <c r="A173" s="249" t="str">
        <f>Start.listina!I172</f>
        <v/>
      </c>
      <c r="B173" s="436" t="str">
        <f>Start.listina!J172</f>
        <v xml:space="preserve"> </v>
      </c>
      <c r="C173" s="249" t="str">
        <f>Start.listina!K172</f>
        <v xml:space="preserve"> </v>
      </c>
      <c r="D173" s="249" t="str">
        <f>Start.listina!L172</f>
        <v xml:space="preserve"> </v>
      </c>
      <c r="E173" s="249">
        <f>Start.listina!M172</f>
        <v>9999</v>
      </c>
      <c r="F173" s="249">
        <f>Start.listina!N172</f>
        <v>0</v>
      </c>
      <c r="G173" s="4"/>
    </row>
    <row r="174" spans="1:7">
      <c r="A174" s="249" t="str">
        <f>Start.listina!I173</f>
        <v/>
      </c>
      <c r="B174" s="436" t="str">
        <f>Start.listina!J173</f>
        <v xml:space="preserve"> </v>
      </c>
      <c r="C174" s="249" t="str">
        <f>Start.listina!K173</f>
        <v xml:space="preserve"> </v>
      </c>
      <c r="D174" s="249" t="str">
        <f>Start.listina!L173</f>
        <v xml:space="preserve"> </v>
      </c>
      <c r="E174" s="249">
        <f>Start.listina!M173</f>
        <v>9999</v>
      </c>
      <c r="F174" s="249">
        <f>Start.listina!N173</f>
        <v>0</v>
      </c>
      <c r="G174" s="4"/>
    </row>
    <row r="175" spans="1:7">
      <c r="A175" s="249" t="str">
        <f>Start.listina!I174</f>
        <v/>
      </c>
      <c r="B175" s="436" t="str">
        <f>Start.listina!J174</f>
        <v xml:space="preserve"> </v>
      </c>
      <c r="C175" s="249" t="str">
        <f>Start.listina!K174</f>
        <v xml:space="preserve"> </v>
      </c>
      <c r="D175" s="249" t="str">
        <f>Start.listina!L174</f>
        <v xml:space="preserve"> </v>
      </c>
      <c r="E175" s="249">
        <f>Start.listina!M174</f>
        <v>9999</v>
      </c>
      <c r="F175" s="249">
        <f>Start.listina!N174</f>
        <v>0</v>
      </c>
      <c r="G175" s="4"/>
    </row>
    <row r="176" spans="1:7">
      <c r="A176" s="249" t="str">
        <f>Start.listina!I175</f>
        <v/>
      </c>
      <c r="B176" s="436" t="str">
        <f>Start.listina!J175</f>
        <v xml:space="preserve"> </v>
      </c>
      <c r="C176" s="249" t="str">
        <f>Start.listina!K175</f>
        <v xml:space="preserve"> </v>
      </c>
      <c r="D176" s="249" t="str">
        <f>Start.listina!L175</f>
        <v xml:space="preserve"> </v>
      </c>
      <c r="E176" s="249">
        <f>Start.listina!M175</f>
        <v>9999</v>
      </c>
      <c r="F176" s="249">
        <f>Start.listina!N175</f>
        <v>0</v>
      </c>
      <c r="G176" s="4"/>
    </row>
    <row r="177" spans="1:7">
      <c r="A177" s="249" t="str">
        <f>Start.listina!I176</f>
        <v/>
      </c>
      <c r="B177" s="436" t="str">
        <f>Start.listina!J176</f>
        <v xml:space="preserve"> </v>
      </c>
      <c r="C177" s="249" t="str">
        <f>Start.listina!K176</f>
        <v xml:space="preserve"> </v>
      </c>
      <c r="D177" s="249" t="str">
        <f>Start.listina!L176</f>
        <v xml:space="preserve"> </v>
      </c>
      <c r="E177" s="249">
        <f>Start.listina!M176</f>
        <v>9999</v>
      </c>
      <c r="F177" s="249">
        <f>Start.listina!N176</f>
        <v>0</v>
      </c>
      <c r="G177" s="4"/>
    </row>
    <row r="178" spans="1:7">
      <c r="A178" s="249" t="str">
        <f>Start.listina!I177</f>
        <v/>
      </c>
      <c r="B178" s="436" t="str">
        <f>Start.listina!J177</f>
        <v xml:space="preserve"> </v>
      </c>
      <c r="C178" s="249" t="str">
        <f>Start.listina!K177</f>
        <v xml:space="preserve"> </v>
      </c>
      <c r="D178" s="249" t="str">
        <f>Start.listina!L177</f>
        <v xml:space="preserve"> </v>
      </c>
      <c r="E178" s="249">
        <f>Start.listina!M177</f>
        <v>9999</v>
      </c>
      <c r="F178" s="249">
        <f>Start.listina!N177</f>
        <v>0</v>
      </c>
      <c r="G178" s="4"/>
    </row>
    <row r="179" spans="1:7">
      <c r="A179" s="249" t="str">
        <f>Start.listina!I178</f>
        <v/>
      </c>
      <c r="B179" s="436" t="str">
        <f>Start.listina!J178</f>
        <v xml:space="preserve"> </v>
      </c>
      <c r="C179" s="249" t="str">
        <f>Start.listina!K178</f>
        <v xml:space="preserve"> </v>
      </c>
      <c r="D179" s="249" t="str">
        <f>Start.listina!L178</f>
        <v xml:space="preserve"> </v>
      </c>
      <c r="E179" s="249">
        <f>Start.listina!M178</f>
        <v>9999</v>
      </c>
      <c r="F179" s="249">
        <f>Start.listina!N178</f>
        <v>0</v>
      </c>
      <c r="G179" s="4"/>
    </row>
    <row r="180" spans="1:7">
      <c r="A180" s="249" t="str">
        <f>Start.listina!I179</f>
        <v/>
      </c>
      <c r="B180" s="436" t="str">
        <f>Start.listina!J179</f>
        <v xml:space="preserve"> </v>
      </c>
      <c r="C180" s="249" t="str">
        <f>Start.listina!K179</f>
        <v xml:space="preserve"> </v>
      </c>
      <c r="D180" s="249" t="str">
        <f>Start.listina!L179</f>
        <v xml:space="preserve"> </v>
      </c>
      <c r="E180" s="249">
        <f>Start.listina!M179</f>
        <v>9999</v>
      </c>
      <c r="F180" s="249">
        <f>Start.listina!N179</f>
        <v>0</v>
      </c>
      <c r="G180" s="4"/>
    </row>
    <row r="181" spans="1:7">
      <c r="A181" s="249" t="str">
        <f>Start.listina!I180</f>
        <v/>
      </c>
      <c r="B181" s="436" t="str">
        <f>Start.listina!J180</f>
        <v xml:space="preserve"> </v>
      </c>
      <c r="C181" s="249" t="str">
        <f>Start.listina!K180</f>
        <v xml:space="preserve"> </v>
      </c>
      <c r="D181" s="249" t="str">
        <f>Start.listina!L180</f>
        <v xml:space="preserve"> </v>
      </c>
      <c r="E181" s="249">
        <f>Start.listina!M180</f>
        <v>9999</v>
      </c>
      <c r="F181" s="249">
        <f>Start.listina!N180</f>
        <v>0</v>
      </c>
      <c r="G181" s="4"/>
    </row>
    <row r="182" spans="1:7">
      <c r="A182" s="249" t="str">
        <f>Start.listina!I181</f>
        <v/>
      </c>
      <c r="B182" s="436" t="str">
        <f>Start.listina!J181</f>
        <v xml:space="preserve"> </v>
      </c>
      <c r="C182" s="249" t="str">
        <f>Start.listina!K181</f>
        <v xml:space="preserve"> </v>
      </c>
      <c r="D182" s="249" t="str">
        <f>Start.listina!L181</f>
        <v xml:space="preserve"> </v>
      </c>
      <c r="E182" s="249">
        <f>Start.listina!M181</f>
        <v>9999</v>
      </c>
      <c r="F182" s="249">
        <f>Start.listina!N181</f>
        <v>0</v>
      </c>
      <c r="G182" s="4"/>
    </row>
    <row r="183" spans="1:7">
      <c r="A183" s="249" t="str">
        <f>Start.listina!I182</f>
        <v/>
      </c>
      <c r="B183" s="436" t="str">
        <f>Start.listina!J182</f>
        <v xml:space="preserve"> </v>
      </c>
      <c r="C183" s="249" t="str">
        <f>Start.listina!K182</f>
        <v xml:space="preserve"> </v>
      </c>
      <c r="D183" s="249" t="str">
        <f>Start.listina!L182</f>
        <v xml:space="preserve"> </v>
      </c>
      <c r="E183" s="249">
        <f>Start.listina!M182</f>
        <v>9999</v>
      </c>
      <c r="F183" s="249">
        <f>Start.listina!N182</f>
        <v>0</v>
      </c>
      <c r="G183" s="4"/>
    </row>
    <row r="184" spans="1:7">
      <c r="A184" s="249" t="str">
        <f>Start.listina!I183</f>
        <v/>
      </c>
      <c r="B184" s="436" t="str">
        <f>Start.listina!J183</f>
        <v xml:space="preserve"> </v>
      </c>
      <c r="C184" s="249" t="str">
        <f>Start.listina!K183</f>
        <v xml:space="preserve"> </v>
      </c>
      <c r="D184" s="249" t="str">
        <f>Start.listina!L183</f>
        <v xml:space="preserve"> </v>
      </c>
      <c r="E184" s="249">
        <f>Start.listina!M183</f>
        <v>9999</v>
      </c>
      <c r="F184" s="249">
        <f>Start.listina!N183</f>
        <v>0</v>
      </c>
      <c r="G184" s="4"/>
    </row>
    <row r="185" spans="1:7">
      <c r="A185" s="249" t="str">
        <f>Start.listina!I184</f>
        <v/>
      </c>
      <c r="B185" s="436" t="str">
        <f>Start.listina!J184</f>
        <v xml:space="preserve"> </v>
      </c>
      <c r="C185" s="249" t="str">
        <f>Start.listina!K184</f>
        <v xml:space="preserve"> </v>
      </c>
      <c r="D185" s="249" t="str">
        <f>Start.listina!L184</f>
        <v xml:space="preserve"> </v>
      </c>
      <c r="E185" s="249">
        <f>Start.listina!M184</f>
        <v>9999</v>
      </c>
      <c r="F185" s="249">
        <f>Start.listina!N184</f>
        <v>0</v>
      </c>
      <c r="G185" s="4"/>
    </row>
    <row r="186" spans="1:7">
      <c r="A186" s="249" t="str">
        <f>Start.listina!I185</f>
        <v/>
      </c>
      <c r="B186" s="436" t="str">
        <f>Start.listina!J185</f>
        <v xml:space="preserve"> </v>
      </c>
      <c r="C186" s="249" t="str">
        <f>Start.listina!K185</f>
        <v xml:space="preserve"> </v>
      </c>
      <c r="D186" s="249" t="str">
        <f>Start.listina!L185</f>
        <v xml:space="preserve"> </v>
      </c>
      <c r="E186" s="249">
        <f>Start.listina!M185</f>
        <v>9999</v>
      </c>
      <c r="F186" s="249">
        <f>Start.listina!N185</f>
        <v>0</v>
      </c>
      <c r="G186" s="4"/>
    </row>
    <row r="187" spans="1:7">
      <c r="A187" s="249" t="str">
        <f>Start.listina!I186</f>
        <v/>
      </c>
      <c r="B187" s="436" t="str">
        <f>Start.listina!J186</f>
        <v xml:space="preserve"> </v>
      </c>
      <c r="C187" s="249" t="str">
        <f>Start.listina!K186</f>
        <v xml:space="preserve"> </v>
      </c>
      <c r="D187" s="249" t="str">
        <f>Start.listina!L186</f>
        <v xml:space="preserve"> </v>
      </c>
      <c r="E187" s="249">
        <f>Start.listina!M186</f>
        <v>9999</v>
      </c>
      <c r="F187" s="249">
        <f>Start.listina!N186</f>
        <v>0</v>
      </c>
      <c r="G187" s="4"/>
    </row>
    <row r="188" spans="1:7">
      <c r="A188" s="249" t="str">
        <f>Start.listina!I187</f>
        <v/>
      </c>
      <c r="B188" s="436" t="str">
        <f>Start.listina!J187</f>
        <v xml:space="preserve"> </v>
      </c>
      <c r="C188" s="249" t="str">
        <f>Start.listina!K187</f>
        <v xml:space="preserve"> </v>
      </c>
      <c r="D188" s="249" t="str">
        <f>Start.listina!L187</f>
        <v xml:space="preserve"> </v>
      </c>
      <c r="E188" s="249">
        <f>Start.listina!M187</f>
        <v>9999</v>
      </c>
      <c r="F188" s="249">
        <f>Start.listina!N187</f>
        <v>0</v>
      </c>
      <c r="G188" s="4"/>
    </row>
    <row r="189" spans="1:7">
      <c r="A189" s="249" t="str">
        <f>Start.listina!I188</f>
        <v/>
      </c>
      <c r="B189" s="436" t="str">
        <f>Start.listina!J188</f>
        <v xml:space="preserve"> </v>
      </c>
      <c r="C189" s="249" t="str">
        <f>Start.listina!K188</f>
        <v xml:space="preserve"> </v>
      </c>
      <c r="D189" s="249" t="str">
        <f>Start.listina!L188</f>
        <v xml:space="preserve"> </v>
      </c>
      <c r="E189" s="249">
        <f>Start.listina!M188</f>
        <v>9999</v>
      </c>
      <c r="F189" s="249">
        <f>Start.listina!N188</f>
        <v>0</v>
      </c>
      <c r="G189" s="4"/>
    </row>
    <row r="190" spans="1:7">
      <c r="A190" s="249" t="str">
        <f>Start.listina!I189</f>
        <v/>
      </c>
      <c r="B190" s="436" t="str">
        <f>Start.listina!J189</f>
        <v xml:space="preserve"> </v>
      </c>
      <c r="C190" s="249" t="str">
        <f>Start.listina!K189</f>
        <v xml:space="preserve"> </v>
      </c>
      <c r="D190" s="249" t="str">
        <f>Start.listina!L189</f>
        <v xml:space="preserve"> </v>
      </c>
      <c r="E190" s="249">
        <f>Start.listina!M189</f>
        <v>9999</v>
      </c>
      <c r="F190" s="249">
        <f>Start.listina!N189</f>
        <v>0</v>
      </c>
      <c r="G190" s="4"/>
    </row>
    <row r="191" spans="1:7">
      <c r="A191" s="249" t="str">
        <f>Start.listina!I190</f>
        <v/>
      </c>
      <c r="B191" s="436" t="str">
        <f>Start.listina!J190</f>
        <v xml:space="preserve"> </v>
      </c>
      <c r="C191" s="249" t="str">
        <f>Start.listina!K190</f>
        <v xml:space="preserve"> </v>
      </c>
      <c r="D191" s="249" t="str">
        <f>Start.listina!L190</f>
        <v xml:space="preserve"> </v>
      </c>
      <c r="E191" s="249">
        <f>Start.listina!M190</f>
        <v>9999</v>
      </c>
      <c r="F191" s="249">
        <f>Start.listina!N190</f>
        <v>0</v>
      </c>
      <c r="G191" s="4"/>
    </row>
    <row r="192" spans="1:7">
      <c r="A192" s="249" t="str">
        <f>Start.listina!I191</f>
        <v/>
      </c>
      <c r="B192" s="436" t="str">
        <f>Start.listina!J191</f>
        <v xml:space="preserve"> </v>
      </c>
      <c r="C192" s="249" t="str">
        <f>Start.listina!K191</f>
        <v xml:space="preserve"> </v>
      </c>
      <c r="D192" s="249" t="str">
        <f>Start.listina!L191</f>
        <v xml:space="preserve"> </v>
      </c>
      <c r="E192" s="249">
        <f>Start.listina!M191</f>
        <v>9999</v>
      </c>
      <c r="F192" s="249">
        <f>Start.listina!N191</f>
        <v>0</v>
      </c>
      <c r="G192" s="4"/>
    </row>
    <row r="193" spans="1:7">
      <c r="A193" s="249" t="str">
        <f>Start.listina!I192</f>
        <v/>
      </c>
      <c r="B193" s="436" t="str">
        <f>Start.listina!J192</f>
        <v xml:space="preserve"> </v>
      </c>
      <c r="C193" s="249" t="str">
        <f>Start.listina!K192</f>
        <v xml:space="preserve"> </v>
      </c>
      <c r="D193" s="249" t="str">
        <f>Start.listina!L192</f>
        <v xml:space="preserve"> </v>
      </c>
      <c r="E193" s="249">
        <f>Start.listina!M192</f>
        <v>9999</v>
      </c>
      <c r="F193" s="249">
        <f>Start.listina!N192</f>
        <v>0</v>
      </c>
      <c r="G193" s="4"/>
    </row>
    <row r="194" spans="1:7">
      <c r="A194" s="249" t="str">
        <f>Start.listina!I193</f>
        <v/>
      </c>
      <c r="B194" s="436" t="str">
        <f>Start.listina!J193</f>
        <v xml:space="preserve"> </v>
      </c>
      <c r="C194" s="249" t="str">
        <f>Start.listina!K193</f>
        <v xml:space="preserve"> </v>
      </c>
      <c r="D194" s="249" t="str">
        <f>Start.listina!L193</f>
        <v xml:space="preserve"> </v>
      </c>
      <c r="E194" s="249">
        <f>Start.listina!M193</f>
        <v>9999</v>
      </c>
      <c r="F194" s="249">
        <f>Start.listina!N193</f>
        <v>0</v>
      </c>
      <c r="G194" s="4"/>
    </row>
    <row r="195" spans="1:7">
      <c r="A195" s="249" t="str">
        <f>Start.listina!I194</f>
        <v/>
      </c>
      <c r="B195" s="436" t="str">
        <f>Start.listina!J194</f>
        <v xml:space="preserve"> </v>
      </c>
      <c r="C195" s="249" t="str">
        <f>Start.listina!K194</f>
        <v xml:space="preserve"> </v>
      </c>
      <c r="D195" s="249" t="str">
        <f>Start.listina!L194</f>
        <v xml:space="preserve"> </v>
      </c>
      <c r="E195" s="249">
        <f>Start.listina!M194</f>
        <v>9999</v>
      </c>
      <c r="F195" s="249">
        <f>Start.listina!N194</f>
        <v>0</v>
      </c>
      <c r="G195" s="4"/>
    </row>
    <row r="196" spans="1:7">
      <c r="A196" s="249" t="str">
        <f>Start.listina!I195</f>
        <v/>
      </c>
      <c r="B196" s="436" t="str">
        <f>Start.listina!J195</f>
        <v xml:space="preserve"> </v>
      </c>
      <c r="C196" s="249" t="str">
        <f>Start.listina!K195</f>
        <v xml:space="preserve"> </v>
      </c>
      <c r="D196" s="249" t="str">
        <f>Start.listina!L195</f>
        <v xml:space="preserve"> </v>
      </c>
      <c r="E196" s="249">
        <f>Start.listina!M195</f>
        <v>9999</v>
      </c>
      <c r="F196" s="249">
        <f>Start.listina!N195</f>
        <v>0</v>
      </c>
      <c r="G196" s="4"/>
    </row>
    <row r="197" spans="1:7">
      <c r="A197" s="249" t="str">
        <f>Start.listina!I196</f>
        <v/>
      </c>
      <c r="B197" s="436" t="str">
        <f>Start.listina!J196</f>
        <v xml:space="preserve"> </v>
      </c>
      <c r="C197" s="249" t="str">
        <f>Start.listina!K196</f>
        <v xml:space="preserve"> </v>
      </c>
      <c r="D197" s="249" t="str">
        <f>Start.listina!L196</f>
        <v xml:space="preserve"> </v>
      </c>
      <c r="E197" s="249">
        <f>Start.listina!M196</f>
        <v>9999</v>
      </c>
      <c r="F197" s="249">
        <f>Start.listina!N196</f>
        <v>0</v>
      </c>
      <c r="G197" s="4"/>
    </row>
    <row r="198" spans="1:7">
      <c r="A198" s="249" t="str">
        <f>Start.listina!I197</f>
        <v/>
      </c>
      <c r="B198" s="436" t="str">
        <f>Start.listina!J197</f>
        <v xml:space="preserve"> </v>
      </c>
      <c r="C198" s="249" t="str">
        <f>Start.listina!K197</f>
        <v xml:space="preserve"> </v>
      </c>
      <c r="D198" s="249" t="str">
        <f>Start.listina!L197</f>
        <v xml:space="preserve"> </v>
      </c>
      <c r="E198" s="249">
        <f>Start.listina!M197</f>
        <v>9999</v>
      </c>
      <c r="F198" s="249">
        <f>Start.listina!N197</f>
        <v>0</v>
      </c>
      <c r="G198" s="4"/>
    </row>
    <row r="199" spans="1:7">
      <c r="A199" s="249" t="str">
        <f>Start.listina!I198</f>
        <v/>
      </c>
      <c r="B199" s="436" t="str">
        <f>Start.listina!J198</f>
        <v xml:space="preserve"> </v>
      </c>
      <c r="C199" s="249" t="str">
        <f>Start.listina!K198</f>
        <v xml:space="preserve"> </v>
      </c>
      <c r="D199" s="249" t="str">
        <f>Start.listina!L198</f>
        <v xml:space="preserve"> </v>
      </c>
      <c r="E199" s="249">
        <f>Start.listina!M198</f>
        <v>9999</v>
      </c>
      <c r="F199" s="249">
        <f>Start.listina!N198</f>
        <v>0</v>
      </c>
      <c r="G199" s="4"/>
    </row>
    <row r="200" spans="1:7">
      <c r="A200" s="249" t="str">
        <f>Start.listina!I199</f>
        <v/>
      </c>
      <c r="B200" s="436" t="str">
        <f>Start.listina!J199</f>
        <v xml:space="preserve"> </v>
      </c>
      <c r="C200" s="249" t="str">
        <f>Start.listina!K199</f>
        <v xml:space="preserve"> </v>
      </c>
      <c r="D200" s="249" t="str">
        <f>Start.listina!L199</f>
        <v xml:space="preserve"> </v>
      </c>
      <c r="E200" s="249">
        <f>Start.listina!M199</f>
        <v>9999</v>
      </c>
      <c r="F200" s="249">
        <f>Start.listina!N199</f>
        <v>0</v>
      </c>
      <c r="G200" s="4"/>
    </row>
    <row r="201" spans="1:7">
      <c r="A201" s="249" t="str">
        <f>Start.listina!I200</f>
        <v/>
      </c>
      <c r="B201" s="436" t="str">
        <f>Start.listina!J200</f>
        <v xml:space="preserve"> </v>
      </c>
      <c r="C201" s="249" t="str">
        <f>Start.listina!K200</f>
        <v xml:space="preserve"> </v>
      </c>
      <c r="D201" s="249" t="str">
        <f>Start.listina!L200</f>
        <v xml:space="preserve"> </v>
      </c>
      <c r="E201" s="249">
        <f>Start.listina!M200</f>
        <v>9999</v>
      </c>
      <c r="F201" s="249">
        <f>Start.listina!N200</f>
        <v>0</v>
      </c>
      <c r="G201" s="4"/>
    </row>
    <row r="202" spans="1:7">
      <c r="A202" s="249" t="str">
        <f>Start.listina!I201</f>
        <v/>
      </c>
      <c r="B202" s="436" t="str">
        <f>Start.listina!J201</f>
        <v xml:space="preserve"> </v>
      </c>
      <c r="C202" s="249" t="str">
        <f>Start.listina!K201</f>
        <v xml:space="preserve"> </v>
      </c>
      <c r="D202" s="249" t="str">
        <f>Start.listina!L201</f>
        <v xml:space="preserve"> </v>
      </c>
      <c r="E202" s="249">
        <f>Start.listina!M201</f>
        <v>9999</v>
      </c>
      <c r="F202" s="249">
        <f>Start.listina!N201</f>
        <v>0</v>
      </c>
      <c r="G202" s="4"/>
    </row>
    <row r="203" spans="1:7">
      <c r="A203" s="249" t="str">
        <f>Start.listina!I202</f>
        <v/>
      </c>
      <c r="B203" s="436" t="str">
        <f>Start.listina!J202</f>
        <v xml:space="preserve"> </v>
      </c>
      <c r="C203" s="249" t="str">
        <f>Start.listina!K202</f>
        <v xml:space="preserve"> </v>
      </c>
      <c r="D203" s="249" t="str">
        <f>Start.listina!L202</f>
        <v xml:space="preserve"> </v>
      </c>
      <c r="E203" s="249">
        <f>Start.listina!M202</f>
        <v>9999</v>
      </c>
      <c r="F203" s="249">
        <f>Start.listina!N202</f>
        <v>0</v>
      </c>
      <c r="G203" s="4"/>
    </row>
    <row r="204" spans="1:7">
      <c r="A204" s="249" t="str">
        <f>Start.listina!O14</f>
        <v/>
      </c>
      <c r="B204" s="436" t="str">
        <f>Start.listina!P14</f>
        <v>Vladimír Dona</v>
      </c>
      <c r="C204" s="249" t="str">
        <f>Start.listina!Q14</f>
        <v xml:space="preserve"> </v>
      </c>
      <c r="D204" s="249" t="str">
        <f>Start.listina!R14</f>
        <v xml:space="preserve"> </v>
      </c>
      <c r="E204" s="249">
        <f>Start.listina!S14</f>
        <v>9999</v>
      </c>
      <c r="F204" s="249">
        <f>Start.listina!T14</f>
        <v>0</v>
      </c>
      <c r="G204" s="4"/>
    </row>
    <row r="205" spans="1:7">
      <c r="A205" s="249" t="str">
        <f>Start.listina!O17</f>
        <v/>
      </c>
      <c r="B205" s="436" t="str">
        <f>Start.listina!P17</f>
        <v>Rodková Ludmila</v>
      </c>
      <c r="C205" s="249" t="str">
        <f>Start.listina!Q17</f>
        <v xml:space="preserve"> </v>
      </c>
      <c r="D205" s="249" t="str">
        <f>Start.listina!R17</f>
        <v xml:space="preserve"> </v>
      </c>
      <c r="E205" s="249">
        <f>Start.listina!S17</f>
        <v>9999</v>
      </c>
      <c r="F205" s="249">
        <f>Start.listina!T17</f>
        <v>0</v>
      </c>
      <c r="G205" s="4"/>
    </row>
    <row r="206" spans="1:7">
      <c r="A206" s="249" t="str">
        <f>Start.listina!O18</f>
        <v/>
      </c>
      <c r="B206" s="436" t="str">
        <f>Start.listina!P18</f>
        <v>Jana Tomišová</v>
      </c>
      <c r="C206" s="249" t="str">
        <f>Start.listina!Q18</f>
        <v xml:space="preserve"> </v>
      </c>
      <c r="D206" s="249" t="str">
        <f>Start.listina!R18</f>
        <v xml:space="preserve"> </v>
      </c>
      <c r="E206" s="249">
        <f>Start.listina!S18</f>
        <v>9999</v>
      </c>
      <c r="F206" s="249">
        <f>Start.listina!T18</f>
        <v>0</v>
      </c>
      <c r="G206" s="4"/>
    </row>
    <row r="207" spans="1:7">
      <c r="A207" s="249" t="str">
        <f>Start.listina!O19</f>
        <v/>
      </c>
      <c r="B207" s="436" t="str">
        <f>Start.listina!P19</f>
        <v xml:space="preserve"> </v>
      </c>
      <c r="C207" s="249" t="str">
        <f>Start.listina!Q19</f>
        <v xml:space="preserve"> </v>
      </c>
      <c r="D207" s="249" t="str">
        <f>Start.listina!R19</f>
        <v xml:space="preserve"> </v>
      </c>
      <c r="E207" s="249">
        <f>Start.listina!S19</f>
        <v>9999</v>
      </c>
      <c r="F207" s="249">
        <f>Start.listina!T19</f>
        <v>0</v>
      </c>
      <c r="G207" s="4"/>
    </row>
    <row r="208" spans="1:7">
      <c r="A208" s="249" t="str">
        <f>Start.listina!O20</f>
        <v/>
      </c>
      <c r="B208" s="436" t="str">
        <f>Start.listina!P20</f>
        <v xml:space="preserve"> </v>
      </c>
      <c r="C208" s="249" t="str">
        <f>Start.listina!Q20</f>
        <v xml:space="preserve"> </v>
      </c>
      <c r="D208" s="249" t="str">
        <f>Start.listina!R20</f>
        <v xml:space="preserve"> </v>
      </c>
      <c r="E208" s="249">
        <f>Start.listina!S20</f>
        <v>9999</v>
      </c>
      <c r="F208" s="249">
        <f>Start.listina!T20</f>
        <v>0</v>
      </c>
      <c r="G208" s="4"/>
    </row>
    <row r="209" spans="1:7">
      <c r="A209" s="249" t="str">
        <f>Start.listina!O21</f>
        <v/>
      </c>
      <c r="B209" s="436" t="str">
        <f>Start.listina!P21</f>
        <v xml:space="preserve"> </v>
      </c>
      <c r="C209" s="249" t="str">
        <f>Start.listina!Q21</f>
        <v xml:space="preserve"> </v>
      </c>
      <c r="D209" s="249" t="str">
        <f>Start.listina!R21</f>
        <v xml:space="preserve"> </v>
      </c>
      <c r="E209" s="249">
        <f>Start.listina!S21</f>
        <v>9999</v>
      </c>
      <c r="F209" s="249">
        <f>Start.listina!T21</f>
        <v>0</v>
      </c>
      <c r="G209" s="4"/>
    </row>
    <row r="210" spans="1:7">
      <c r="A210" s="249" t="str">
        <f>Start.listina!O22</f>
        <v/>
      </c>
      <c r="B210" s="436" t="str">
        <f>Start.listina!P22</f>
        <v xml:space="preserve"> </v>
      </c>
      <c r="C210" s="249" t="str">
        <f>Start.listina!Q22</f>
        <v xml:space="preserve"> </v>
      </c>
      <c r="D210" s="249" t="str">
        <f>Start.listina!R22</f>
        <v xml:space="preserve"> </v>
      </c>
      <c r="E210" s="249">
        <f>Start.listina!S22</f>
        <v>9999</v>
      </c>
      <c r="F210" s="249">
        <f>Start.listina!T22</f>
        <v>0</v>
      </c>
      <c r="G210" s="4"/>
    </row>
    <row r="211" spans="1:7">
      <c r="A211" s="249" t="str">
        <f>Start.listina!O23</f>
        <v/>
      </c>
      <c r="B211" s="436" t="str">
        <f>Start.listina!P23</f>
        <v xml:space="preserve"> </v>
      </c>
      <c r="C211" s="249" t="str">
        <f>Start.listina!Q23</f>
        <v xml:space="preserve"> </v>
      </c>
      <c r="D211" s="249" t="str">
        <f>Start.listina!R23</f>
        <v xml:space="preserve"> </v>
      </c>
      <c r="E211" s="249">
        <f>Start.listina!S23</f>
        <v>9999</v>
      </c>
      <c r="F211" s="249">
        <f>Start.listina!T23</f>
        <v>0</v>
      </c>
      <c r="G211" s="4"/>
    </row>
    <row r="212" spans="1:7">
      <c r="A212" s="249" t="str">
        <f>Start.listina!O24</f>
        <v/>
      </c>
      <c r="B212" s="436" t="str">
        <f>Start.listina!P24</f>
        <v xml:space="preserve"> </v>
      </c>
      <c r="C212" s="249" t="str">
        <f>Start.listina!Q24</f>
        <v xml:space="preserve"> </v>
      </c>
      <c r="D212" s="249" t="str">
        <f>Start.listina!R24</f>
        <v xml:space="preserve"> </v>
      </c>
      <c r="E212" s="249">
        <f>Start.listina!S24</f>
        <v>9999</v>
      </c>
      <c r="F212" s="249">
        <f>Start.listina!T24</f>
        <v>0</v>
      </c>
      <c r="G212" s="4"/>
    </row>
    <row r="213" spans="1:7">
      <c r="A213" s="249" t="str">
        <f>Start.listina!O25</f>
        <v/>
      </c>
      <c r="B213" s="436" t="str">
        <f>Start.listina!P25</f>
        <v xml:space="preserve"> </v>
      </c>
      <c r="C213" s="249" t="str">
        <f>Start.listina!Q25</f>
        <v xml:space="preserve"> </v>
      </c>
      <c r="D213" s="249" t="str">
        <f>Start.listina!R25</f>
        <v xml:space="preserve"> </v>
      </c>
      <c r="E213" s="249">
        <f>Start.listina!S25</f>
        <v>9999</v>
      </c>
      <c r="F213" s="249">
        <f>Start.listina!T25</f>
        <v>0</v>
      </c>
      <c r="G213" s="4"/>
    </row>
    <row r="214" spans="1:7">
      <c r="A214" s="249" t="str">
        <f>Start.listina!O26</f>
        <v/>
      </c>
      <c r="B214" s="436" t="str">
        <f>Start.listina!P26</f>
        <v xml:space="preserve"> </v>
      </c>
      <c r="C214" s="249" t="str">
        <f>Start.listina!Q26</f>
        <v xml:space="preserve"> </v>
      </c>
      <c r="D214" s="249" t="str">
        <f>Start.listina!R26</f>
        <v xml:space="preserve"> </v>
      </c>
      <c r="E214" s="249">
        <f>Start.listina!S26</f>
        <v>9999</v>
      </c>
      <c r="F214" s="249">
        <f>Start.listina!T26</f>
        <v>0</v>
      </c>
      <c r="G214" s="4"/>
    </row>
    <row r="215" spans="1:7">
      <c r="A215" s="249" t="str">
        <f>Start.listina!O27</f>
        <v/>
      </c>
      <c r="B215" s="436" t="str">
        <f>Start.listina!P27</f>
        <v xml:space="preserve"> </v>
      </c>
      <c r="C215" s="249" t="str">
        <f>Start.listina!Q27</f>
        <v xml:space="preserve"> </v>
      </c>
      <c r="D215" s="249" t="str">
        <f>Start.listina!R27</f>
        <v xml:space="preserve"> </v>
      </c>
      <c r="E215" s="249">
        <f>Start.listina!S27</f>
        <v>9999</v>
      </c>
      <c r="F215" s="249">
        <f>Start.listina!T27</f>
        <v>0</v>
      </c>
      <c r="G215" s="4"/>
    </row>
    <row r="216" spans="1:7">
      <c r="A216" s="249" t="str">
        <f>Start.listina!O28</f>
        <v/>
      </c>
      <c r="B216" s="436" t="str">
        <f>Start.listina!P28</f>
        <v xml:space="preserve"> </v>
      </c>
      <c r="C216" s="249" t="str">
        <f>Start.listina!Q28</f>
        <v xml:space="preserve"> </v>
      </c>
      <c r="D216" s="249" t="str">
        <f>Start.listina!R28</f>
        <v xml:space="preserve"> </v>
      </c>
      <c r="E216" s="249">
        <f>Start.listina!S28</f>
        <v>9999</v>
      </c>
      <c r="F216" s="249">
        <f>Start.listina!T28</f>
        <v>0</v>
      </c>
      <c r="G216" s="4"/>
    </row>
    <row r="217" spans="1:7">
      <c r="A217" s="249" t="str">
        <f>Start.listina!O29</f>
        <v/>
      </c>
      <c r="B217" s="436" t="str">
        <f>Start.listina!P29</f>
        <v xml:space="preserve"> </v>
      </c>
      <c r="C217" s="249" t="str">
        <f>Start.listina!Q29</f>
        <v xml:space="preserve"> </v>
      </c>
      <c r="D217" s="249" t="str">
        <f>Start.listina!R29</f>
        <v xml:space="preserve"> </v>
      </c>
      <c r="E217" s="249">
        <f>Start.listina!S29</f>
        <v>9999</v>
      </c>
      <c r="F217" s="249">
        <f>Start.listina!T29</f>
        <v>0</v>
      </c>
      <c r="G217" s="4"/>
    </row>
    <row r="218" spans="1:7">
      <c r="A218" s="249" t="str">
        <f>Start.listina!O30</f>
        <v/>
      </c>
      <c r="B218" s="436" t="str">
        <f>Start.listina!P30</f>
        <v xml:space="preserve"> </v>
      </c>
      <c r="C218" s="249" t="str">
        <f>Start.listina!Q30</f>
        <v xml:space="preserve"> </v>
      </c>
      <c r="D218" s="249" t="str">
        <f>Start.listina!R30</f>
        <v xml:space="preserve"> </v>
      </c>
      <c r="E218" s="249">
        <f>Start.listina!S30</f>
        <v>9999</v>
      </c>
      <c r="F218" s="249">
        <f>Start.listina!T30</f>
        <v>0</v>
      </c>
      <c r="G218" s="4"/>
    </row>
    <row r="219" spans="1:7">
      <c r="A219" s="249" t="str">
        <f>Start.listina!O31</f>
        <v/>
      </c>
      <c r="B219" s="436" t="str">
        <f>Start.listina!P31</f>
        <v xml:space="preserve"> </v>
      </c>
      <c r="C219" s="249" t="str">
        <f>Start.listina!Q31</f>
        <v xml:space="preserve"> </v>
      </c>
      <c r="D219" s="249" t="str">
        <f>Start.listina!R31</f>
        <v xml:space="preserve"> </v>
      </c>
      <c r="E219" s="249">
        <f>Start.listina!S31</f>
        <v>9999</v>
      </c>
      <c r="F219" s="249">
        <f>Start.listina!T31</f>
        <v>0</v>
      </c>
      <c r="G219" s="4"/>
    </row>
    <row r="220" spans="1:7">
      <c r="A220" s="249" t="str">
        <f>Start.listina!O32</f>
        <v/>
      </c>
      <c r="B220" s="436" t="str">
        <f>Start.listina!P32</f>
        <v xml:space="preserve"> </v>
      </c>
      <c r="C220" s="249" t="str">
        <f>Start.listina!Q32</f>
        <v xml:space="preserve"> </v>
      </c>
      <c r="D220" s="249" t="str">
        <f>Start.listina!R32</f>
        <v xml:space="preserve"> </v>
      </c>
      <c r="E220" s="249">
        <f>Start.listina!S32</f>
        <v>9999</v>
      </c>
      <c r="F220" s="249">
        <f>Start.listina!T32</f>
        <v>0</v>
      </c>
      <c r="G220" s="4"/>
    </row>
    <row r="221" spans="1:7">
      <c r="A221" s="249" t="str">
        <f>Start.listina!O33</f>
        <v/>
      </c>
      <c r="B221" s="436" t="str">
        <f>Start.listina!P33</f>
        <v xml:space="preserve"> </v>
      </c>
      <c r="C221" s="249" t="str">
        <f>Start.listina!Q33</f>
        <v xml:space="preserve"> </v>
      </c>
      <c r="D221" s="249" t="str">
        <f>Start.listina!R33</f>
        <v xml:space="preserve"> </v>
      </c>
      <c r="E221" s="249">
        <f>Start.listina!S33</f>
        <v>9999</v>
      </c>
      <c r="F221" s="249">
        <f>Start.listina!T33</f>
        <v>0</v>
      </c>
      <c r="G221" s="4"/>
    </row>
    <row r="222" spans="1:7">
      <c r="A222" s="249" t="str">
        <f>Start.listina!O34</f>
        <v/>
      </c>
      <c r="B222" s="436" t="str">
        <f>Start.listina!P34</f>
        <v xml:space="preserve"> </v>
      </c>
      <c r="C222" s="249" t="str">
        <f>Start.listina!Q34</f>
        <v xml:space="preserve"> </v>
      </c>
      <c r="D222" s="249" t="str">
        <f>Start.listina!R34</f>
        <v xml:space="preserve"> </v>
      </c>
      <c r="E222" s="249">
        <f>Start.listina!S34</f>
        <v>9999</v>
      </c>
      <c r="F222" s="249">
        <f>Start.listina!T34</f>
        <v>0</v>
      </c>
      <c r="G222" s="4"/>
    </row>
    <row r="223" spans="1:7">
      <c r="A223" s="249" t="str">
        <f>Start.listina!O35</f>
        <v/>
      </c>
      <c r="B223" s="436" t="str">
        <f>Start.listina!P35</f>
        <v xml:space="preserve"> </v>
      </c>
      <c r="C223" s="249" t="str">
        <f>Start.listina!Q35</f>
        <v xml:space="preserve"> </v>
      </c>
      <c r="D223" s="249" t="str">
        <f>Start.listina!R35</f>
        <v xml:space="preserve"> </v>
      </c>
      <c r="E223" s="249">
        <f>Start.listina!S35</f>
        <v>9999</v>
      </c>
      <c r="F223" s="249">
        <f>Start.listina!T35</f>
        <v>0</v>
      </c>
      <c r="G223" s="4"/>
    </row>
    <row r="224" spans="1:7">
      <c r="A224" s="249" t="str">
        <f>Start.listina!O36</f>
        <v/>
      </c>
      <c r="B224" s="436" t="str">
        <f>Start.listina!P36</f>
        <v xml:space="preserve"> </v>
      </c>
      <c r="C224" s="249" t="str">
        <f>Start.listina!Q36</f>
        <v xml:space="preserve"> </v>
      </c>
      <c r="D224" s="249" t="str">
        <f>Start.listina!R36</f>
        <v xml:space="preserve"> </v>
      </c>
      <c r="E224" s="249">
        <f>Start.listina!S36</f>
        <v>9999</v>
      </c>
      <c r="F224" s="249">
        <f>Start.listina!T36</f>
        <v>0</v>
      </c>
      <c r="G224" s="4"/>
    </row>
    <row r="225" spans="1:7">
      <c r="A225" s="249" t="str">
        <f>Start.listina!O37</f>
        <v/>
      </c>
      <c r="B225" s="436" t="str">
        <f>Start.listina!P37</f>
        <v xml:space="preserve"> </v>
      </c>
      <c r="C225" s="249" t="str">
        <f>Start.listina!Q37</f>
        <v xml:space="preserve"> </v>
      </c>
      <c r="D225" s="249" t="str">
        <f>Start.listina!R37</f>
        <v xml:space="preserve"> </v>
      </c>
      <c r="E225" s="249">
        <f>Start.listina!S37</f>
        <v>9999</v>
      </c>
      <c r="F225" s="249">
        <f>Start.listina!T37</f>
        <v>0</v>
      </c>
      <c r="G225" s="4"/>
    </row>
    <row r="226" spans="1:7">
      <c r="A226" s="249" t="str">
        <f>Start.listina!O38</f>
        <v/>
      </c>
      <c r="B226" s="436" t="str">
        <f>Start.listina!P38</f>
        <v xml:space="preserve"> </v>
      </c>
      <c r="C226" s="249" t="str">
        <f>Start.listina!Q38</f>
        <v xml:space="preserve"> </v>
      </c>
      <c r="D226" s="249" t="str">
        <f>Start.listina!R38</f>
        <v xml:space="preserve"> </v>
      </c>
      <c r="E226" s="249">
        <f>Start.listina!S38</f>
        <v>9999</v>
      </c>
      <c r="F226" s="249">
        <f>Start.listina!T38</f>
        <v>0</v>
      </c>
      <c r="G226" s="4"/>
    </row>
    <row r="227" spans="1:7">
      <c r="A227" s="249" t="str">
        <f>Start.listina!O39</f>
        <v/>
      </c>
      <c r="B227" s="436" t="str">
        <f>Start.listina!P39</f>
        <v xml:space="preserve"> </v>
      </c>
      <c r="C227" s="249" t="str">
        <f>Start.listina!Q39</f>
        <v xml:space="preserve"> </v>
      </c>
      <c r="D227" s="249" t="str">
        <f>Start.listina!R39</f>
        <v xml:space="preserve"> </v>
      </c>
      <c r="E227" s="249">
        <f>Start.listina!S39</f>
        <v>9999</v>
      </c>
      <c r="F227" s="249">
        <f>Start.listina!T39</f>
        <v>0</v>
      </c>
      <c r="G227" s="4"/>
    </row>
    <row r="228" spans="1:7">
      <c r="A228" s="249" t="str">
        <f>Start.listina!O40</f>
        <v/>
      </c>
      <c r="B228" s="436" t="str">
        <f>Start.listina!P40</f>
        <v xml:space="preserve"> </v>
      </c>
      <c r="C228" s="249" t="str">
        <f>Start.listina!Q40</f>
        <v xml:space="preserve"> </v>
      </c>
      <c r="D228" s="249" t="str">
        <f>Start.listina!R40</f>
        <v xml:space="preserve"> </v>
      </c>
      <c r="E228" s="249">
        <f>Start.listina!S40</f>
        <v>9999</v>
      </c>
      <c r="F228" s="249">
        <f>Start.listina!T40</f>
        <v>0</v>
      </c>
      <c r="G228" s="4"/>
    </row>
    <row r="229" spans="1:7">
      <c r="A229" s="249" t="str">
        <f>Start.listina!O41</f>
        <v/>
      </c>
      <c r="B229" s="436" t="str">
        <f>Start.listina!P41</f>
        <v xml:space="preserve"> </v>
      </c>
      <c r="C229" s="249" t="str">
        <f>Start.listina!Q41</f>
        <v xml:space="preserve"> </v>
      </c>
      <c r="D229" s="249" t="str">
        <f>Start.listina!R41</f>
        <v xml:space="preserve"> </v>
      </c>
      <c r="E229" s="249">
        <f>Start.listina!S41</f>
        <v>9999</v>
      </c>
      <c r="F229" s="249">
        <f>Start.listina!T41</f>
        <v>0</v>
      </c>
      <c r="G229" s="4"/>
    </row>
    <row r="230" spans="1:7">
      <c r="A230" s="249" t="str">
        <f>Start.listina!O42</f>
        <v/>
      </c>
      <c r="B230" s="436" t="str">
        <f>Start.listina!P42</f>
        <v xml:space="preserve"> </v>
      </c>
      <c r="C230" s="249" t="str">
        <f>Start.listina!Q42</f>
        <v xml:space="preserve"> </v>
      </c>
      <c r="D230" s="249" t="str">
        <f>Start.listina!R42</f>
        <v xml:space="preserve"> </v>
      </c>
      <c r="E230" s="249">
        <f>Start.listina!S42</f>
        <v>9999</v>
      </c>
      <c r="F230" s="249">
        <f>Start.listina!T42</f>
        <v>0</v>
      </c>
      <c r="G230" s="4"/>
    </row>
    <row r="231" spans="1:7">
      <c r="A231" s="249" t="str">
        <f>Start.listina!O43</f>
        <v/>
      </c>
      <c r="B231" s="436" t="str">
        <f>Start.listina!P43</f>
        <v xml:space="preserve"> </v>
      </c>
      <c r="C231" s="249" t="str">
        <f>Start.listina!Q43</f>
        <v xml:space="preserve"> </v>
      </c>
      <c r="D231" s="249" t="str">
        <f>Start.listina!R43</f>
        <v xml:space="preserve"> </v>
      </c>
      <c r="E231" s="249">
        <f>Start.listina!S43</f>
        <v>9999</v>
      </c>
      <c r="F231" s="249">
        <f>Start.listina!T43</f>
        <v>0</v>
      </c>
      <c r="G231" s="4"/>
    </row>
    <row r="232" spans="1:7">
      <c r="A232" s="249" t="str">
        <f>Start.listina!O44</f>
        <v/>
      </c>
      <c r="B232" s="436" t="str">
        <f>Start.listina!P44</f>
        <v xml:space="preserve"> </v>
      </c>
      <c r="C232" s="249" t="str">
        <f>Start.listina!Q44</f>
        <v xml:space="preserve"> </v>
      </c>
      <c r="D232" s="249" t="str">
        <f>Start.listina!R44</f>
        <v xml:space="preserve"> </v>
      </c>
      <c r="E232" s="249">
        <f>Start.listina!S44</f>
        <v>9999</v>
      </c>
      <c r="F232" s="249">
        <f>Start.listina!T44</f>
        <v>0</v>
      </c>
      <c r="G232" s="4"/>
    </row>
    <row r="233" spans="1:7">
      <c r="A233" s="249" t="str">
        <f>Start.listina!O45</f>
        <v/>
      </c>
      <c r="B233" s="436" t="str">
        <f>Start.listina!P45</f>
        <v xml:space="preserve"> </v>
      </c>
      <c r="C233" s="249" t="str">
        <f>Start.listina!Q45</f>
        <v xml:space="preserve"> </v>
      </c>
      <c r="D233" s="249" t="str">
        <f>Start.listina!R45</f>
        <v xml:space="preserve"> </v>
      </c>
      <c r="E233" s="249">
        <f>Start.listina!S45</f>
        <v>9999</v>
      </c>
      <c r="F233" s="249">
        <f>Start.listina!T45</f>
        <v>0</v>
      </c>
      <c r="G233" s="4"/>
    </row>
    <row r="234" spans="1:7">
      <c r="A234" s="249" t="str">
        <f>Start.listina!O46</f>
        <v/>
      </c>
      <c r="B234" s="436" t="str">
        <f>Start.listina!P46</f>
        <v xml:space="preserve"> </v>
      </c>
      <c r="C234" s="249" t="str">
        <f>Start.listina!Q46</f>
        <v xml:space="preserve"> </v>
      </c>
      <c r="D234" s="249" t="str">
        <f>Start.listina!R46</f>
        <v xml:space="preserve"> </v>
      </c>
      <c r="E234" s="249">
        <f>Start.listina!S46</f>
        <v>9999</v>
      </c>
      <c r="F234" s="249">
        <f>Start.listina!T46</f>
        <v>0</v>
      </c>
      <c r="G234" s="4"/>
    </row>
    <row r="235" spans="1:7">
      <c r="A235" s="249" t="str">
        <f>Start.listina!O47</f>
        <v/>
      </c>
      <c r="B235" s="436" t="str">
        <f>Start.listina!P47</f>
        <v xml:space="preserve"> </v>
      </c>
      <c r="C235" s="249" t="str">
        <f>Start.listina!Q47</f>
        <v xml:space="preserve"> </v>
      </c>
      <c r="D235" s="249" t="str">
        <f>Start.listina!R47</f>
        <v xml:space="preserve"> </v>
      </c>
      <c r="E235" s="249">
        <f>Start.listina!S47</f>
        <v>9999</v>
      </c>
      <c r="F235" s="249">
        <f>Start.listina!T47</f>
        <v>0</v>
      </c>
      <c r="G235" s="4"/>
    </row>
    <row r="236" spans="1:7">
      <c r="A236" s="249" t="str">
        <f>Start.listina!O48</f>
        <v/>
      </c>
      <c r="B236" s="436" t="str">
        <f>Start.listina!P48</f>
        <v xml:space="preserve"> </v>
      </c>
      <c r="C236" s="249" t="str">
        <f>Start.listina!Q48</f>
        <v xml:space="preserve"> </v>
      </c>
      <c r="D236" s="249" t="str">
        <f>Start.listina!R48</f>
        <v xml:space="preserve"> </v>
      </c>
      <c r="E236" s="249">
        <f>Start.listina!S48</f>
        <v>9999</v>
      </c>
      <c r="F236" s="249">
        <f>Start.listina!T48</f>
        <v>0</v>
      </c>
      <c r="G236" s="4"/>
    </row>
    <row r="237" spans="1:7">
      <c r="A237" s="249" t="str">
        <f>Start.listina!O49</f>
        <v/>
      </c>
      <c r="B237" s="436" t="str">
        <f>Start.listina!P49</f>
        <v xml:space="preserve"> </v>
      </c>
      <c r="C237" s="249" t="str">
        <f>Start.listina!Q49</f>
        <v xml:space="preserve"> </v>
      </c>
      <c r="D237" s="249" t="str">
        <f>Start.listina!R49</f>
        <v xml:space="preserve"> </v>
      </c>
      <c r="E237" s="249">
        <f>Start.listina!S49</f>
        <v>9999</v>
      </c>
      <c r="F237" s="249">
        <f>Start.listina!T49</f>
        <v>0</v>
      </c>
      <c r="G237" s="4"/>
    </row>
    <row r="238" spans="1:7">
      <c r="A238" s="249" t="str">
        <f>Start.listina!O50</f>
        <v/>
      </c>
      <c r="B238" s="436" t="str">
        <f>Start.listina!P50</f>
        <v xml:space="preserve"> </v>
      </c>
      <c r="C238" s="249" t="str">
        <f>Start.listina!Q50</f>
        <v xml:space="preserve"> </v>
      </c>
      <c r="D238" s="249" t="str">
        <f>Start.listina!R50</f>
        <v xml:space="preserve"> </v>
      </c>
      <c r="E238" s="249">
        <f>Start.listina!S50</f>
        <v>9999</v>
      </c>
      <c r="F238" s="249">
        <f>Start.listina!T50</f>
        <v>0</v>
      </c>
      <c r="G238" s="4"/>
    </row>
    <row r="239" spans="1:7">
      <c r="A239" s="249" t="str">
        <f>Start.listina!O51</f>
        <v/>
      </c>
      <c r="B239" s="436" t="str">
        <f>Start.listina!P51</f>
        <v xml:space="preserve"> </v>
      </c>
      <c r="C239" s="249" t="str">
        <f>Start.listina!Q51</f>
        <v xml:space="preserve"> </v>
      </c>
      <c r="D239" s="249" t="str">
        <f>Start.listina!R51</f>
        <v xml:space="preserve"> </v>
      </c>
      <c r="E239" s="249">
        <f>Start.listina!S51</f>
        <v>9999</v>
      </c>
      <c r="F239" s="249">
        <f>Start.listina!T51</f>
        <v>0</v>
      </c>
      <c r="G239" s="4"/>
    </row>
    <row r="240" spans="1:7">
      <c r="A240" s="249" t="str">
        <f>Start.listina!O52</f>
        <v/>
      </c>
      <c r="B240" s="436" t="str">
        <f>Start.listina!P52</f>
        <v xml:space="preserve"> </v>
      </c>
      <c r="C240" s="249" t="str">
        <f>Start.listina!Q52</f>
        <v xml:space="preserve"> </v>
      </c>
      <c r="D240" s="249" t="str">
        <f>Start.listina!R52</f>
        <v xml:space="preserve"> </v>
      </c>
      <c r="E240" s="249">
        <f>Start.listina!S52</f>
        <v>9999</v>
      </c>
      <c r="F240" s="249">
        <f>Start.listina!T52</f>
        <v>0</v>
      </c>
      <c r="G240" s="4"/>
    </row>
    <row r="241" spans="1:7">
      <c r="A241" s="249" t="str">
        <f>Start.listina!O53</f>
        <v/>
      </c>
      <c r="B241" s="436" t="str">
        <f>Start.listina!P53</f>
        <v xml:space="preserve"> </v>
      </c>
      <c r="C241" s="249" t="str">
        <f>Start.listina!Q53</f>
        <v xml:space="preserve"> </v>
      </c>
      <c r="D241" s="249" t="str">
        <f>Start.listina!R53</f>
        <v xml:space="preserve"> </v>
      </c>
      <c r="E241" s="249">
        <f>Start.listina!S53</f>
        <v>9999</v>
      </c>
      <c r="F241" s="249">
        <f>Start.listina!T53</f>
        <v>0</v>
      </c>
      <c r="G241" s="4"/>
    </row>
    <row r="242" spans="1:7">
      <c r="A242" s="249" t="str">
        <f>Start.listina!O54</f>
        <v/>
      </c>
      <c r="B242" s="436" t="str">
        <f>Start.listina!P54</f>
        <v xml:space="preserve"> </v>
      </c>
      <c r="C242" s="249" t="str">
        <f>Start.listina!Q54</f>
        <v xml:space="preserve"> </v>
      </c>
      <c r="D242" s="249" t="str">
        <f>Start.listina!R54</f>
        <v xml:space="preserve"> </v>
      </c>
      <c r="E242" s="249">
        <f>Start.listina!S54</f>
        <v>9999</v>
      </c>
      <c r="F242" s="249">
        <f>Start.listina!T54</f>
        <v>0</v>
      </c>
      <c r="G242" s="4"/>
    </row>
    <row r="243" spans="1:7">
      <c r="A243" s="249" t="str">
        <f>Start.listina!O55</f>
        <v/>
      </c>
      <c r="B243" s="436" t="str">
        <f>Start.listina!P55</f>
        <v xml:space="preserve"> </v>
      </c>
      <c r="C243" s="249" t="str">
        <f>Start.listina!Q55</f>
        <v xml:space="preserve"> </v>
      </c>
      <c r="D243" s="249" t="str">
        <f>Start.listina!R55</f>
        <v xml:space="preserve"> </v>
      </c>
      <c r="E243" s="249">
        <f>Start.listina!S55</f>
        <v>9999</v>
      </c>
      <c r="F243" s="249">
        <f>Start.listina!T55</f>
        <v>0</v>
      </c>
      <c r="G243" s="4"/>
    </row>
    <row r="244" spans="1:7">
      <c r="A244" s="249" t="str">
        <f>Start.listina!O56</f>
        <v/>
      </c>
      <c r="B244" s="436" t="str">
        <f>Start.listina!P56</f>
        <v xml:space="preserve"> </v>
      </c>
      <c r="C244" s="249" t="str">
        <f>Start.listina!Q56</f>
        <v xml:space="preserve"> </v>
      </c>
      <c r="D244" s="249" t="str">
        <f>Start.listina!R56</f>
        <v xml:space="preserve"> </v>
      </c>
      <c r="E244" s="249">
        <f>Start.listina!S56</f>
        <v>9999</v>
      </c>
      <c r="F244" s="249">
        <f>Start.listina!T56</f>
        <v>0</v>
      </c>
      <c r="G244" s="4"/>
    </row>
    <row r="245" spans="1:7">
      <c r="A245" s="249" t="str">
        <f>Start.listina!O57</f>
        <v/>
      </c>
      <c r="B245" s="436" t="str">
        <f>Start.listina!P57</f>
        <v xml:space="preserve"> </v>
      </c>
      <c r="C245" s="249" t="str">
        <f>Start.listina!Q57</f>
        <v xml:space="preserve"> </v>
      </c>
      <c r="D245" s="249" t="str">
        <f>Start.listina!R57</f>
        <v xml:space="preserve"> </v>
      </c>
      <c r="E245" s="249">
        <f>Start.listina!S57</f>
        <v>9999</v>
      </c>
      <c r="F245" s="249">
        <f>Start.listina!T57</f>
        <v>0</v>
      </c>
      <c r="G245" s="4"/>
    </row>
    <row r="246" spans="1:7">
      <c r="A246" s="249" t="str">
        <f>Start.listina!O58</f>
        <v/>
      </c>
      <c r="B246" s="436" t="str">
        <f>Start.listina!P58</f>
        <v xml:space="preserve"> </v>
      </c>
      <c r="C246" s="249" t="str">
        <f>Start.listina!Q58</f>
        <v xml:space="preserve"> </v>
      </c>
      <c r="D246" s="249" t="str">
        <f>Start.listina!R58</f>
        <v xml:space="preserve"> </v>
      </c>
      <c r="E246" s="249">
        <f>Start.listina!S58</f>
        <v>9999</v>
      </c>
      <c r="F246" s="249">
        <f>Start.listina!T58</f>
        <v>0</v>
      </c>
      <c r="G246" s="4"/>
    </row>
    <row r="247" spans="1:7">
      <c r="A247" s="249" t="str">
        <f>Start.listina!O59</f>
        <v/>
      </c>
      <c r="B247" s="436" t="str">
        <f>Start.listina!P59</f>
        <v xml:space="preserve"> </v>
      </c>
      <c r="C247" s="249" t="str">
        <f>Start.listina!Q59</f>
        <v xml:space="preserve"> </v>
      </c>
      <c r="D247" s="249" t="str">
        <f>Start.listina!R59</f>
        <v xml:space="preserve"> </v>
      </c>
      <c r="E247" s="249">
        <f>Start.listina!S59</f>
        <v>9999</v>
      </c>
      <c r="F247" s="249">
        <f>Start.listina!T59</f>
        <v>0</v>
      </c>
      <c r="G247" s="4"/>
    </row>
    <row r="248" spans="1:7">
      <c r="A248" s="249" t="str">
        <f>Start.listina!O60</f>
        <v/>
      </c>
      <c r="B248" s="436" t="str">
        <f>Start.listina!P60</f>
        <v xml:space="preserve"> </v>
      </c>
      <c r="C248" s="249" t="str">
        <f>Start.listina!Q60</f>
        <v xml:space="preserve"> </v>
      </c>
      <c r="D248" s="249" t="str">
        <f>Start.listina!R60</f>
        <v xml:space="preserve"> </v>
      </c>
      <c r="E248" s="249">
        <f>Start.listina!S60</f>
        <v>9999</v>
      </c>
      <c r="F248" s="249">
        <f>Start.listina!T60</f>
        <v>0</v>
      </c>
      <c r="G248" s="4"/>
    </row>
    <row r="249" spans="1:7">
      <c r="A249" s="249" t="str">
        <f>Start.listina!O61</f>
        <v/>
      </c>
      <c r="B249" s="436" t="str">
        <f>Start.listina!P61</f>
        <v xml:space="preserve"> </v>
      </c>
      <c r="C249" s="249" t="str">
        <f>Start.listina!Q61</f>
        <v xml:space="preserve"> </v>
      </c>
      <c r="D249" s="249" t="str">
        <f>Start.listina!R61</f>
        <v xml:space="preserve"> </v>
      </c>
      <c r="E249" s="249">
        <f>Start.listina!S61</f>
        <v>9999</v>
      </c>
      <c r="F249" s="249">
        <f>Start.listina!T61</f>
        <v>0</v>
      </c>
      <c r="G249" s="4"/>
    </row>
    <row r="250" spans="1:7">
      <c r="A250" s="249" t="str">
        <f>Start.listina!O62</f>
        <v/>
      </c>
      <c r="B250" s="436" t="str">
        <f>Start.listina!P62</f>
        <v xml:space="preserve"> </v>
      </c>
      <c r="C250" s="249" t="str">
        <f>Start.listina!Q62</f>
        <v xml:space="preserve"> </v>
      </c>
      <c r="D250" s="249" t="str">
        <f>Start.listina!R62</f>
        <v xml:space="preserve"> </v>
      </c>
      <c r="E250" s="249">
        <f>Start.listina!S62</f>
        <v>9999</v>
      </c>
      <c r="F250" s="249">
        <f>Start.listina!T62</f>
        <v>0</v>
      </c>
      <c r="G250" s="4"/>
    </row>
    <row r="251" spans="1:7">
      <c r="A251" s="249" t="str">
        <f>Start.listina!O63</f>
        <v/>
      </c>
      <c r="B251" s="436" t="str">
        <f>Start.listina!P63</f>
        <v xml:space="preserve"> </v>
      </c>
      <c r="C251" s="249" t="str">
        <f>Start.listina!Q63</f>
        <v xml:space="preserve"> </v>
      </c>
      <c r="D251" s="249" t="str">
        <f>Start.listina!R63</f>
        <v xml:space="preserve"> </v>
      </c>
      <c r="E251" s="249">
        <f>Start.listina!S63</f>
        <v>9999</v>
      </c>
      <c r="F251" s="249">
        <f>Start.listina!T63</f>
        <v>0</v>
      </c>
      <c r="G251" s="4"/>
    </row>
    <row r="252" spans="1:7">
      <c r="A252" s="249" t="str">
        <f>Start.listina!O64</f>
        <v/>
      </c>
      <c r="B252" s="436" t="str">
        <f>Start.listina!P64</f>
        <v xml:space="preserve"> </v>
      </c>
      <c r="C252" s="249" t="str">
        <f>Start.listina!Q64</f>
        <v xml:space="preserve"> </v>
      </c>
      <c r="D252" s="249" t="str">
        <f>Start.listina!R64</f>
        <v xml:space="preserve"> </v>
      </c>
      <c r="E252" s="249">
        <f>Start.listina!S64</f>
        <v>9999</v>
      </c>
      <c r="F252" s="249">
        <f>Start.listina!T64</f>
        <v>0</v>
      </c>
      <c r="G252" s="4"/>
    </row>
    <row r="253" spans="1:7">
      <c r="A253" s="249" t="str">
        <f>Start.listina!O65</f>
        <v/>
      </c>
      <c r="B253" s="436" t="str">
        <f>Start.listina!P65</f>
        <v xml:space="preserve"> </v>
      </c>
      <c r="C253" s="249" t="str">
        <f>Start.listina!Q65</f>
        <v xml:space="preserve"> </v>
      </c>
      <c r="D253" s="249" t="str">
        <f>Start.listina!R65</f>
        <v xml:space="preserve"> </v>
      </c>
      <c r="E253" s="249">
        <f>Start.listina!S65</f>
        <v>9999</v>
      </c>
      <c r="F253" s="249">
        <f>Start.listina!T65</f>
        <v>0</v>
      </c>
      <c r="G253" s="4"/>
    </row>
    <row r="254" spans="1:7">
      <c r="A254" s="249" t="str">
        <f>Start.listina!O66</f>
        <v/>
      </c>
      <c r="B254" s="436" t="str">
        <f>Start.listina!P66</f>
        <v xml:space="preserve"> </v>
      </c>
      <c r="C254" s="249" t="str">
        <f>Start.listina!Q66</f>
        <v xml:space="preserve"> </v>
      </c>
      <c r="D254" s="249" t="str">
        <f>Start.listina!R66</f>
        <v xml:space="preserve"> </v>
      </c>
      <c r="E254" s="249">
        <f>Start.listina!S66</f>
        <v>9999</v>
      </c>
      <c r="F254" s="249">
        <f>Start.listina!T66</f>
        <v>0</v>
      </c>
      <c r="G254" s="4"/>
    </row>
    <row r="255" spans="1:7">
      <c r="A255" s="249" t="str">
        <f>Start.listina!O67</f>
        <v/>
      </c>
      <c r="B255" s="436" t="str">
        <f>Start.listina!P67</f>
        <v xml:space="preserve"> </v>
      </c>
      <c r="C255" s="249" t="str">
        <f>Start.listina!Q67</f>
        <v xml:space="preserve"> </v>
      </c>
      <c r="D255" s="249" t="str">
        <f>Start.listina!R67</f>
        <v xml:space="preserve"> </v>
      </c>
      <c r="E255" s="249">
        <f>Start.listina!S67</f>
        <v>9999</v>
      </c>
      <c r="F255" s="249">
        <f>Start.listina!T67</f>
        <v>0</v>
      </c>
      <c r="G255" s="4"/>
    </row>
    <row r="256" spans="1:7">
      <c r="A256" s="249" t="str">
        <f>Start.listina!O68</f>
        <v/>
      </c>
      <c r="B256" s="436" t="str">
        <f>Start.listina!P68</f>
        <v xml:space="preserve"> </v>
      </c>
      <c r="C256" s="249" t="str">
        <f>Start.listina!Q68</f>
        <v xml:space="preserve"> </v>
      </c>
      <c r="D256" s="249" t="str">
        <f>Start.listina!R68</f>
        <v xml:space="preserve"> </v>
      </c>
      <c r="E256" s="249">
        <f>Start.listina!S68</f>
        <v>9999</v>
      </c>
      <c r="F256" s="249">
        <f>Start.listina!T68</f>
        <v>0</v>
      </c>
      <c r="G256" s="4"/>
    </row>
    <row r="257" spans="1:7">
      <c r="A257" s="249" t="str">
        <f>Start.listina!O69</f>
        <v/>
      </c>
      <c r="B257" s="436" t="str">
        <f>Start.listina!P69</f>
        <v xml:space="preserve"> </v>
      </c>
      <c r="C257" s="249" t="str">
        <f>Start.listina!Q69</f>
        <v xml:space="preserve"> </v>
      </c>
      <c r="D257" s="249" t="str">
        <f>Start.listina!R69</f>
        <v xml:space="preserve"> </v>
      </c>
      <c r="E257" s="249">
        <f>Start.listina!S69</f>
        <v>9999</v>
      </c>
      <c r="F257" s="249">
        <f>Start.listina!T69</f>
        <v>0</v>
      </c>
      <c r="G257" s="4"/>
    </row>
    <row r="258" spans="1:7">
      <c r="A258" s="249" t="str">
        <f>Start.listina!O70</f>
        <v/>
      </c>
      <c r="B258" s="436" t="str">
        <f>Start.listina!P70</f>
        <v xml:space="preserve"> </v>
      </c>
      <c r="C258" s="249" t="str">
        <f>Start.listina!Q70</f>
        <v xml:space="preserve"> </v>
      </c>
      <c r="D258" s="249" t="str">
        <f>Start.listina!R70</f>
        <v xml:space="preserve"> </v>
      </c>
      <c r="E258" s="249">
        <f>Start.listina!S70</f>
        <v>9999</v>
      </c>
      <c r="F258" s="249">
        <f>Start.listina!T70</f>
        <v>0</v>
      </c>
      <c r="G258" s="4"/>
    </row>
    <row r="259" spans="1:7">
      <c r="A259" s="249" t="str">
        <f>Start.listina!O71</f>
        <v/>
      </c>
      <c r="B259" s="436" t="str">
        <f>Start.listina!P71</f>
        <v xml:space="preserve"> </v>
      </c>
      <c r="C259" s="249" t="str">
        <f>Start.listina!Q71</f>
        <v xml:space="preserve"> </v>
      </c>
      <c r="D259" s="249" t="str">
        <f>Start.listina!R71</f>
        <v xml:space="preserve"> </v>
      </c>
      <c r="E259" s="249">
        <f>Start.listina!S71</f>
        <v>9999</v>
      </c>
      <c r="F259" s="249">
        <f>Start.listina!T71</f>
        <v>0</v>
      </c>
      <c r="G259" s="4"/>
    </row>
    <row r="260" spans="1:7">
      <c r="A260" s="249" t="str">
        <f>Start.listina!O72</f>
        <v/>
      </c>
      <c r="B260" s="436" t="str">
        <f>Start.listina!P72</f>
        <v xml:space="preserve"> </v>
      </c>
      <c r="C260" s="249" t="str">
        <f>Start.listina!Q72</f>
        <v xml:space="preserve"> </v>
      </c>
      <c r="D260" s="249" t="str">
        <f>Start.listina!R72</f>
        <v xml:space="preserve"> </v>
      </c>
      <c r="E260" s="249">
        <f>Start.listina!S72</f>
        <v>9999</v>
      </c>
      <c r="F260" s="249">
        <f>Start.listina!T72</f>
        <v>0</v>
      </c>
      <c r="G260" s="4"/>
    </row>
    <row r="261" spans="1:7">
      <c r="A261" s="249" t="str">
        <f>Start.listina!O73</f>
        <v/>
      </c>
      <c r="B261" s="436" t="str">
        <f>Start.listina!P73</f>
        <v xml:space="preserve"> </v>
      </c>
      <c r="C261" s="249" t="str">
        <f>Start.listina!Q73</f>
        <v xml:space="preserve"> </v>
      </c>
      <c r="D261" s="249" t="str">
        <f>Start.listina!R73</f>
        <v xml:space="preserve"> </v>
      </c>
      <c r="E261" s="249">
        <f>Start.listina!S73</f>
        <v>9999</v>
      </c>
      <c r="F261" s="249">
        <f>Start.listina!T73</f>
        <v>0</v>
      </c>
      <c r="G261" s="4"/>
    </row>
    <row r="262" spans="1:7">
      <c r="A262" s="249" t="str">
        <f>Start.listina!O74</f>
        <v/>
      </c>
      <c r="B262" s="436" t="str">
        <f>Start.listina!P74</f>
        <v xml:space="preserve"> </v>
      </c>
      <c r="C262" s="249" t="str">
        <f>Start.listina!Q74</f>
        <v xml:space="preserve"> </v>
      </c>
      <c r="D262" s="249" t="str">
        <f>Start.listina!R74</f>
        <v xml:space="preserve"> </v>
      </c>
      <c r="E262" s="249">
        <f>Start.listina!S74</f>
        <v>9999</v>
      </c>
      <c r="F262" s="249">
        <f>Start.listina!T74</f>
        <v>0</v>
      </c>
      <c r="G262" s="4"/>
    </row>
    <row r="263" spans="1:7">
      <c r="A263" s="249" t="str">
        <f>Start.listina!O75</f>
        <v/>
      </c>
      <c r="B263" s="436" t="str">
        <f>Start.listina!P75</f>
        <v xml:space="preserve"> </v>
      </c>
      <c r="C263" s="249" t="str">
        <f>Start.listina!Q75</f>
        <v xml:space="preserve"> </v>
      </c>
      <c r="D263" s="249" t="str">
        <f>Start.listina!R75</f>
        <v xml:space="preserve"> </v>
      </c>
      <c r="E263" s="249">
        <f>Start.listina!S75</f>
        <v>9999</v>
      </c>
      <c r="F263" s="249">
        <f>Start.listina!T75</f>
        <v>0</v>
      </c>
      <c r="G263" s="4"/>
    </row>
    <row r="264" spans="1:7">
      <c r="A264" s="249" t="str">
        <f>Start.listina!O76</f>
        <v/>
      </c>
      <c r="B264" s="436" t="str">
        <f>Start.listina!P76</f>
        <v xml:space="preserve"> </v>
      </c>
      <c r="C264" s="249" t="str">
        <f>Start.listina!Q76</f>
        <v xml:space="preserve"> </v>
      </c>
      <c r="D264" s="249" t="str">
        <f>Start.listina!R76</f>
        <v xml:space="preserve"> </v>
      </c>
      <c r="E264" s="249">
        <f>Start.listina!S76</f>
        <v>9999</v>
      </c>
      <c r="F264" s="249">
        <f>Start.listina!T76</f>
        <v>0</v>
      </c>
      <c r="G264" s="4"/>
    </row>
    <row r="265" spans="1:7">
      <c r="A265" s="249" t="str">
        <f>Start.listina!O77</f>
        <v/>
      </c>
      <c r="B265" s="436" t="str">
        <f>Start.listina!P77</f>
        <v xml:space="preserve"> </v>
      </c>
      <c r="C265" s="249" t="str">
        <f>Start.listina!Q77</f>
        <v xml:space="preserve"> </v>
      </c>
      <c r="D265" s="249" t="str">
        <f>Start.listina!R77</f>
        <v xml:space="preserve"> </v>
      </c>
      <c r="E265" s="249">
        <f>Start.listina!S77</f>
        <v>9999</v>
      </c>
      <c r="F265" s="249">
        <f>Start.listina!T77</f>
        <v>0</v>
      </c>
      <c r="G265" s="4"/>
    </row>
    <row r="266" spans="1:7">
      <c r="A266" s="249" t="str">
        <f>Start.listina!O78</f>
        <v/>
      </c>
      <c r="B266" s="436" t="str">
        <f>Start.listina!P78</f>
        <v xml:space="preserve"> </v>
      </c>
      <c r="C266" s="249" t="str">
        <f>Start.listina!Q78</f>
        <v xml:space="preserve"> </v>
      </c>
      <c r="D266" s="249" t="str">
        <f>Start.listina!R78</f>
        <v xml:space="preserve"> </v>
      </c>
      <c r="E266" s="249">
        <f>Start.listina!S78</f>
        <v>9999</v>
      </c>
      <c r="F266" s="249">
        <f>Start.listina!T78</f>
        <v>0</v>
      </c>
      <c r="G266" s="4"/>
    </row>
    <row r="267" spans="1:7">
      <c r="A267" s="249" t="str">
        <f>Start.listina!O79</f>
        <v/>
      </c>
      <c r="B267" s="436" t="str">
        <f>Start.listina!P79</f>
        <v xml:space="preserve"> </v>
      </c>
      <c r="C267" s="249" t="str">
        <f>Start.listina!Q79</f>
        <v xml:space="preserve"> </v>
      </c>
      <c r="D267" s="249" t="str">
        <f>Start.listina!R79</f>
        <v xml:space="preserve"> </v>
      </c>
      <c r="E267" s="249">
        <f>Start.listina!S79</f>
        <v>9999</v>
      </c>
      <c r="F267" s="249">
        <f>Start.listina!T79</f>
        <v>0</v>
      </c>
      <c r="G267" s="4"/>
    </row>
    <row r="268" spans="1:7">
      <c r="A268" s="249" t="str">
        <f>Start.listina!O80</f>
        <v/>
      </c>
      <c r="B268" s="436" t="str">
        <f>Start.listina!P80</f>
        <v xml:space="preserve"> </v>
      </c>
      <c r="C268" s="249" t="str">
        <f>Start.listina!Q80</f>
        <v xml:space="preserve"> </v>
      </c>
      <c r="D268" s="249" t="str">
        <f>Start.listina!R80</f>
        <v xml:space="preserve"> </v>
      </c>
      <c r="E268" s="249">
        <f>Start.listina!S80</f>
        <v>9999</v>
      </c>
      <c r="F268" s="249">
        <f>Start.listina!T80</f>
        <v>0</v>
      </c>
      <c r="G268" s="4"/>
    </row>
    <row r="269" spans="1:7">
      <c r="A269" s="249" t="str">
        <f>Start.listina!O81</f>
        <v/>
      </c>
      <c r="B269" s="436" t="str">
        <f>Start.listina!P81</f>
        <v xml:space="preserve"> </v>
      </c>
      <c r="C269" s="249" t="str">
        <f>Start.listina!Q81</f>
        <v xml:space="preserve"> </v>
      </c>
      <c r="D269" s="249" t="str">
        <f>Start.listina!R81</f>
        <v xml:space="preserve"> </v>
      </c>
      <c r="E269" s="249">
        <f>Start.listina!S81</f>
        <v>9999</v>
      </c>
      <c r="F269" s="249">
        <f>Start.listina!T81</f>
        <v>0</v>
      </c>
      <c r="G269" s="4"/>
    </row>
    <row r="270" spans="1:7">
      <c r="A270" s="249" t="str">
        <f>Start.listina!O82</f>
        <v/>
      </c>
      <c r="B270" s="436" t="str">
        <f>Start.listina!P82</f>
        <v xml:space="preserve"> </v>
      </c>
      <c r="C270" s="249" t="str">
        <f>Start.listina!Q82</f>
        <v xml:space="preserve"> </v>
      </c>
      <c r="D270" s="249" t="str">
        <f>Start.listina!R82</f>
        <v xml:space="preserve"> </v>
      </c>
      <c r="E270" s="249">
        <f>Start.listina!S82</f>
        <v>9999</v>
      </c>
      <c r="F270" s="249">
        <f>Start.listina!T82</f>
        <v>0</v>
      </c>
      <c r="G270" s="4"/>
    </row>
    <row r="271" spans="1:7">
      <c r="A271" s="249" t="str">
        <f>Start.listina!O83</f>
        <v/>
      </c>
      <c r="B271" s="436" t="str">
        <f>Start.listina!P83</f>
        <v xml:space="preserve"> </v>
      </c>
      <c r="C271" s="249" t="str">
        <f>Start.listina!Q83</f>
        <v xml:space="preserve"> </v>
      </c>
      <c r="D271" s="249" t="str">
        <f>Start.listina!R83</f>
        <v xml:space="preserve"> </v>
      </c>
      <c r="E271" s="249">
        <f>Start.listina!S83</f>
        <v>9999</v>
      </c>
      <c r="F271" s="249">
        <f>Start.listina!T83</f>
        <v>0</v>
      </c>
      <c r="G271" s="4"/>
    </row>
    <row r="272" spans="1:7">
      <c r="A272" s="249" t="str">
        <f>Start.listina!O84</f>
        <v/>
      </c>
      <c r="B272" s="436" t="str">
        <f>Start.listina!P84</f>
        <v xml:space="preserve"> </v>
      </c>
      <c r="C272" s="249" t="str">
        <f>Start.listina!Q84</f>
        <v xml:space="preserve"> </v>
      </c>
      <c r="D272" s="249" t="str">
        <f>Start.listina!R84</f>
        <v xml:space="preserve"> </v>
      </c>
      <c r="E272" s="249">
        <f>Start.listina!S84</f>
        <v>9999</v>
      </c>
      <c r="F272" s="249">
        <f>Start.listina!T84</f>
        <v>0</v>
      </c>
      <c r="G272" s="4"/>
    </row>
    <row r="273" spans="1:7">
      <c r="A273" s="249" t="str">
        <f>Start.listina!O85</f>
        <v/>
      </c>
      <c r="B273" s="436" t="str">
        <f>Start.listina!P85</f>
        <v xml:space="preserve"> </v>
      </c>
      <c r="C273" s="249" t="str">
        <f>Start.listina!Q85</f>
        <v xml:space="preserve"> </v>
      </c>
      <c r="D273" s="249" t="str">
        <f>Start.listina!R85</f>
        <v xml:space="preserve"> </v>
      </c>
      <c r="E273" s="249">
        <f>Start.listina!S85</f>
        <v>9999</v>
      </c>
      <c r="F273" s="249">
        <f>Start.listina!T85</f>
        <v>0</v>
      </c>
      <c r="G273" s="4"/>
    </row>
    <row r="274" spans="1:7">
      <c r="A274" s="249" t="str">
        <f>Start.listina!O86</f>
        <v/>
      </c>
      <c r="B274" s="436" t="str">
        <f>Start.listina!P86</f>
        <v xml:space="preserve"> </v>
      </c>
      <c r="C274" s="249" t="str">
        <f>Start.listina!Q86</f>
        <v xml:space="preserve"> </v>
      </c>
      <c r="D274" s="249" t="str">
        <f>Start.listina!R86</f>
        <v xml:space="preserve"> </v>
      </c>
      <c r="E274" s="249">
        <f>Start.listina!S86</f>
        <v>9999</v>
      </c>
      <c r="F274" s="249">
        <f>Start.listina!T86</f>
        <v>0</v>
      </c>
      <c r="G274" s="4"/>
    </row>
    <row r="275" spans="1:7">
      <c r="A275" s="249" t="str">
        <f>Start.listina!O87</f>
        <v/>
      </c>
      <c r="B275" s="436" t="str">
        <f>Start.listina!P87</f>
        <v xml:space="preserve"> </v>
      </c>
      <c r="C275" s="249" t="str">
        <f>Start.listina!Q87</f>
        <v xml:space="preserve"> </v>
      </c>
      <c r="D275" s="249" t="str">
        <f>Start.listina!R87</f>
        <v xml:space="preserve"> </v>
      </c>
      <c r="E275" s="249">
        <f>Start.listina!S87</f>
        <v>9999</v>
      </c>
      <c r="F275" s="249">
        <f>Start.listina!T87</f>
        <v>0</v>
      </c>
      <c r="G275" s="4"/>
    </row>
    <row r="276" spans="1:7">
      <c r="A276" s="249" t="str">
        <f>Start.listina!O88</f>
        <v/>
      </c>
      <c r="B276" s="436" t="str">
        <f>Start.listina!P88</f>
        <v xml:space="preserve"> </v>
      </c>
      <c r="C276" s="249" t="str">
        <f>Start.listina!Q88</f>
        <v xml:space="preserve"> </v>
      </c>
      <c r="D276" s="249" t="str">
        <f>Start.listina!R88</f>
        <v xml:space="preserve"> </v>
      </c>
      <c r="E276" s="249">
        <f>Start.listina!S88</f>
        <v>9999</v>
      </c>
      <c r="F276" s="249">
        <f>Start.listina!T88</f>
        <v>0</v>
      </c>
      <c r="G276" s="4"/>
    </row>
    <row r="277" spans="1:7">
      <c r="A277" s="249" t="str">
        <f>Start.listina!O89</f>
        <v/>
      </c>
      <c r="B277" s="436" t="str">
        <f>Start.listina!P89</f>
        <v xml:space="preserve"> </v>
      </c>
      <c r="C277" s="249" t="str">
        <f>Start.listina!Q89</f>
        <v xml:space="preserve"> </v>
      </c>
      <c r="D277" s="249" t="str">
        <f>Start.listina!R89</f>
        <v xml:space="preserve"> </v>
      </c>
      <c r="E277" s="249">
        <f>Start.listina!S89</f>
        <v>9999</v>
      </c>
      <c r="F277" s="249">
        <f>Start.listina!T89</f>
        <v>0</v>
      </c>
      <c r="G277" s="4"/>
    </row>
    <row r="278" spans="1:7">
      <c r="A278" s="249" t="str">
        <f>Start.listina!O90</f>
        <v/>
      </c>
      <c r="B278" s="436" t="str">
        <f>Start.listina!P90</f>
        <v xml:space="preserve"> </v>
      </c>
      <c r="C278" s="249" t="str">
        <f>Start.listina!Q90</f>
        <v xml:space="preserve"> </v>
      </c>
      <c r="D278" s="249" t="str">
        <f>Start.listina!R90</f>
        <v xml:space="preserve"> </v>
      </c>
      <c r="E278" s="249">
        <f>Start.listina!S90</f>
        <v>9999</v>
      </c>
      <c r="F278" s="249">
        <f>Start.listina!T90</f>
        <v>0</v>
      </c>
      <c r="G278" s="4"/>
    </row>
    <row r="279" spans="1:7">
      <c r="A279" s="249" t="str">
        <f>Start.listina!O91</f>
        <v/>
      </c>
      <c r="B279" s="436" t="str">
        <f>Start.listina!P91</f>
        <v xml:space="preserve"> </v>
      </c>
      <c r="C279" s="249" t="str">
        <f>Start.listina!Q91</f>
        <v xml:space="preserve"> </v>
      </c>
      <c r="D279" s="249" t="str">
        <f>Start.listina!R91</f>
        <v xml:space="preserve"> </v>
      </c>
      <c r="E279" s="249">
        <f>Start.listina!S91</f>
        <v>9999</v>
      </c>
      <c r="F279" s="249">
        <f>Start.listina!T91</f>
        <v>0</v>
      </c>
      <c r="G279" s="4"/>
    </row>
    <row r="280" spans="1:7">
      <c r="A280" s="249" t="str">
        <f>Start.listina!O92</f>
        <v/>
      </c>
      <c r="B280" s="436" t="str">
        <f>Start.listina!P92</f>
        <v xml:space="preserve"> </v>
      </c>
      <c r="C280" s="249" t="str">
        <f>Start.listina!Q92</f>
        <v xml:space="preserve"> </v>
      </c>
      <c r="D280" s="249" t="str">
        <f>Start.listina!R92</f>
        <v xml:space="preserve"> </v>
      </c>
      <c r="E280" s="249">
        <f>Start.listina!S92</f>
        <v>9999</v>
      </c>
      <c r="F280" s="249">
        <f>Start.listina!T92</f>
        <v>0</v>
      </c>
      <c r="G280" s="4"/>
    </row>
    <row r="281" spans="1:7">
      <c r="A281" s="249" t="str">
        <f>Start.listina!O93</f>
        <v/>
      </c>
      <c r="B281" s="436" t="str">
        <f>Start.listina!P93</f>
        <v xml:space="preserve"> </v>
      </c>
      <c r="C281" s="249" t="str">
        <f>Start.listina!Q93</f>
        <v xml:space="preserve"> </v>
      </c>
      <c r="D281" s="249" t="str">
        <f>Start.listina!R93</f>
        <v xml:space="preserve"> </v>
      </c>
      <c r="E281" s="249">
        <f>Start.listina!S93</f>
        <v>9999</v>
      </c>
      <c r="F281" s="249">
        <f>Start.listina!T93</f>
        <v>0</v>
      </c>
      <c r="G281" s="4"/>
    </row>
    <row r="282" spans="1:7">
      <c r="A282" s="249" t="str">
        <f>Start.listina!O94</f>
        <v/>
      </c>
      <c r="B282" s="436" t="str">
        <f>Start.listina!P94</f>
        <v xml:space="preserve"> </v>
      </c>
      <c r="C282" s="249" t="str">
        <f>Start.listina!Q94</f>
        <v xml:space="preserve"> </v>
      </c>
      <c r="D282" s="249" t="str">
        <f>Start.listina!R94</f>
        <v xml:space="preserve"> </v>
      </c>
      <c r="E282" s="249">
        <f>Start.listina!S94</f>
        <v>9999</v>
      </c>
      <c r="F282" s="249">
        <f>Start.listina!T94</f>
        <v>0</v>
      </c>
      <c r="G282" s="4"/>
    </row>
    <row r="283" spans="1:7">
      <c r="A283" s="249" t="str">
        <f>Start.listina!O95</f>
        <v/>
      </c>
      <c r="B283" s="436" t="str">
        <f>Start.listina!P95</f>
        <v xml:space="preserve"> </v>
      </c>
      <c r="C283" s="249" t="str">
        <f>Start.listina!Q95</f>
        <v xml:space="preserve"> </v>
      </c>
      <c r="D283" s="249" t="str">
        <f>Start.listina!R95</f>
        <v xml:space="preserve"> </v>
      </c>
      <c r="E283" s="249">
        <f>Start.listina!S95</f>
        <v>9999</v>
      </c>
      <c r="F283" s="249">
        <f>Start.listina!T95</f>
        <v>0</v>
      </c>
      <c r="G283" s="4"/>
    </row>
    <row r="284" spans="1:7">
      <c r="A284" s="249" t="str">
        <f>Start.listina!O96</f>
        <v/>
      </c>
      <c r="B284" s="436" t="str">
        <f>Start.listina!P96</f>
        <v xml:space="preserve"> </v>
      </c>
      <c r="C284" s="249" t="str">
        <f>Start.listina!Q96</f>
        <v xml:space="preserve"> </v>
      </c>
      <c r="D284" s="249" t="str">
        <f>Start.listina!R96</f>
        <v xml:space="preserve"> </v>
      </c>
      <c r="E284" s="249">
        <f>Start.listina!S96</f>
        <v>9999</v>
      </c>
      <c r="F284" s="249">
        <f>Start.listina!T96</f>
        <v>0</v>
      </c>
      <c r="G284" s="4"/>
    </row>
    <row r="285" spans="1:7">
      <c r="A285" s="249" t="str">
        <f>Start.listina!O97</f>
        <v/>
      </c>
      <c r="B285" s="436" t="str">
        <f>Start.listina!P97</f>
        <v xml:space="preserve"> </v>
      </c>
      <c r="C285" s="249" t="str">
        <f>Start.listina!Q97</f>
        <v xml:space="preserve"> </v>
      </c>
      <c r="D285" s="249" t="str">
        <f>Start.listina!R97</f>
        <v xml:space="preserve"> </v>
      </c>
      <c r="E285" s="249">
        <f>Start.listina!S97</f>
        <v>9999</v>
      </c>
      <c r="F285" s="249">
        <f>Start.listina!T97</f>
        <v>0</v>
      </c>
      <c r="G285" s="4"/>
    </row>
    <row r="286" spans="1:7">
      <c r="A286" s="249" t="str">
        <f>Start.listina!O98</f>
        <v/>
      </c>
      <c r="B286" s="436" t="str">
        <f>Start.listina!P98</f>
        <v xml:space="preserve"> </v>
      </c>
      <c r="C286" s="249" t="str">
        <f>Start.listina!Q98</f>
        <v xml:space="preserve"> </v>
      </c>
      <c r="D286" s="249" t="str">
        <f>Start.listina!R98</f>
        <v xml:space="preserve"> </v>
      </c>
      <c r="E286" s="249">
        <f>Start.listina!S98</f>
        <v>9999</v>
      </c>
      <c r="F286" s="249">
        <f>Start.listina!T98</f>
        <v>0</v>
      </c>
      <c r="G286" s="4"/>
    </row>
    <row r="287" spans="1:7">
      <c r="A287" s="249" t="str">
        <f>Start.listina!O99</f>
        <v/>
      </c>
      <c r="B287" s="436" t="str">
        <f>Start.listina!P99</f>
        <v xml:space="preserve"> </v>
      </c>
      <c r="C287" s="249" t="str">
        <f>Start.listina!Q99</f>
        <v xml:space="preserve"> </v>
      </c>
      <c r="D287" s="249" t="str">
        <f>Start.listina!R99</f>
        <v xml:space="preserve"> </v>
      </c>
      <c r="E287" s="249">
        <f>Start.listina!S99</f>
        <v>9999</v>
      </c>
      <c r="F287" s="249">
        <f>Start.listina!T99</f>
        <v>0</v>
      </c>
      <c r="G287" s="4"/>
    </row>
    <row r="288" spans="1:7">
      <c r="A288" s="249" t="str">
        <f>Start.listina!O100</f>
        <v/>
      </c>
      <c r="B288" s="436" t="str">
        <f>Start.listina!P100</f>
        <v xml:space="preserve"> </v>
      </c>
      <c r="C288" s="249" t="str">
        <f>Start.listina!Q100</f>
        <v xml:space="preserve"> </v>
      </c>
      <c r="D288" s="249" t="str">
        <f>Start.listina!R100</f>
        <v xml:space="preserve"> </v>
      </c>
      <c r="E288" s="249">
        <f>Start.listina!S100</f>
        <v>9999</v>
      </c>
      <c r="F288" s="249">
        <f>Start.listina!T100</f>
        <v>0</v>
      </c>
      <c r="G288" s="4"/>
    </row>
    <row r="289" spans="1:7">
      <c r="A289" s="249" t="str">
        <f>Start.listina!O101</f>
        <v/>
      </c>
      <c r="B289" s="436" t="str">
        <f>Start.listina!P101</f>
        <v xml:space="preserve"> </v>
      </c>
      <c r="C289" s="249" t="str">
        <f>Start.listina!Q101</f>
        <v xml:space="preserve"> </v>
      </c>
      <c r="D289" s="249" t="str">
        <f>Start.listina!R101</f>
        <v xml:space="preserve"> </v>
      </c>
      <c r="E289" s="249">
        <f>Start.listina!S101</f>
        <v>9999</v>
      </c>
      <c r="F289" s="249">
        <f>Start.listina!T101</f>
        <v>0</v>
      </c>
      <c r="G289" s="4"/>
    </row>
    <row r="290" spans="1:7">
      <c r="A290" s="249" t="str">
        <f>Start.listina!O102</f>
        <v/>
      </c>
      <c r="B290" s="436" t="str">
        <f>Start.listina!P102</f>
        <v xml:space="preserve"> </v>
      </c>
      <c r="C290" s="249" t="str">
        <f>Start.listina!Q102</f>
        <v xml:space="preserve"> </v>
      </c>
      <c r="D290" s="249" t="str">
        <f>Start.listina!R102</f>
        <v xml:space="preserve"> </v>
      </c>
      <c r="E290" s="249">
        <f>Start.listina!S102</f>
        <v>9999</v>
      </c>
      <c r="F290" s="249">
        <f>Start.listina!T102</f>
        <v>0</v>
      </c>
      <c r="G290" s="4"/>
    </row>
    <row r="291" spans="1:7">
      <c r="A291" s="249" t="str">
        <f>Start.listina!O103</f>
        <v/>
      </c>
      <c r="B291" s="436" t="str">
        <f>Start.listina!P103</f>
        <v xml:space="preserve"> </v>
      </c>
      <c r="C291" s="249" t="str">
        <f>Start.listina!Q103</f>
        <v xml:space="preserve"> </v>
      </c>
      <c r="D291" s="249" t="str">
        <f>Start.listina!R103</f>
        <v xml:space="preserve"> </v>
      </c>
      <c r="E291" s="249">
        <f>Start.listina!S103</f>
        <v>9999</v>
      </c>
      <c r="F291" s="249">
        <f>Start.listina!T103</f>
        <v>0</v>
      </c>
      <c r="G291" s="4"/>
    </row>
    <row r="292" spans="1:7">
      <c r="A292" s="249" t="str">
        <f>Start.listina!O104</f>
        <v/>
      </c>
      <c r="B292" s="436" t="str">
        <f>Start.listina!P104</f>
        <v xml:space="preserve"> </v>
      </c>
      <c r="C292" s="249" t="str">
        <f>Start.listina!Q104</f>
        <v xml:space="preserve"> </v>
      </c>
      <c r="D292" s="249" t="str">
        <f>Start.listina!R104</f>
        <v xml:space="preserve"> </v>
      </c>
      <c r="E292" s="249">
        <f>Start.listina!S104</f>
        <v>9999</v>
      </c>
      <c r="F292" s="249">
        <f>Start.listina!T104</f>
        <v>0</v>
      </c>
      <c r="G292" s="4"/>
    </row>
    <row r="293" spans="1:7">
      <c r="A293" s="249" t="str">
        <f>Start.listina!O105</f>
        <v/>
      </c>
      <c r="B293" s="436" t="str">
        <f>Start.listina!P105</f>
        <v xml:space="preserve"> </v>
      </c>
      <c r="C293" s="249" t="str">
        <f>Start.listina!Q105</f>
        <v xml:space="preserve"> </v>
      </c>
      <c r="D293" s="249" t="str">
        <f>Start.listina!R105</f>
        <v xml:space="preserve"> </v>
      </c>
      <c r="E293" s="249">
        <f>Start.listina!S105</f>
        <v>9999</v>
      </c>
      <c r="F293" s="249">
        <f>Start.listina!T105</f>
        <v>0</v>
      </c>
      <c r="G293" s="4"/>
    </row>
    <row r="294" spans="1:7">
      <c r="A294" s="249" t="str">
        <f>Start.listina!O106</f>
        <v/>
      </c>
      <c r="B294" s="436" t="str">
        <f>Start.listina!P106</f>
        <v xml:space="preserve"> </v>
      </c>
      <c r="C294" s="249" t="str">
        <f>Start.listina!Q106</f>
        <v xml:space="preserve"> </v>
      </c>
      <c r="D294" s="249" t="str">
        <f>Start.listina!R106</f>
        <v xml:space="preserve"> </v>
      </c>
      <c r="E294" s="249">
        <f>Start.listina!S106</f>
        <v>9999</v>
      </c>
      <c r="F294" s="249">
        <f>Start.listina!T106</f>
        <v>0</v>
      </c>
      <c r="G294" s="4"/>
    </row>
    <row r="295" spans="1:7">
      <c r="A295" s="249" t="str">
        <f>Start.listina!O107</f>
        <v/>
      </c>
      <c r="B295" s="436" t="str">
        <f>Start.listina!P107</f>
        <v xml:space="preserve"> </v>
      </c>
      <c r="C295" s="249" t="str">
        <f>Start.listina!Q107</f>
        <v xml:space="preserve"> </v>
      </c>
      <c r="D295" s="249" t="str">
        <f>Start.listina!R107</f>
        <v xml:space="preserve"> </v>
      </c>
      <c r="E295" s="249">
        <f>Start.listina!S107</f>
        <v>9999</v>
      </c>
      <c r="F295" s="249">
        <f>Start.listina!T107</f>
        <v>0</v>
      </c>
      <c r="G295" s="4"/>
    </row>
    <row r="296" spans="1:7">
      <c r="A296" s="249" t="str">
        <f>Start.listina!O108</f>
        <v/>
      </c>
      <c r="B296" s="436" t="str">
        <f>Start.listina!P108</f>
        <v xml:space="preserve"> </v>
      </c>
      <c r="C296" s="249" t="str">
        <f>Start.listina!Q108</f>
        <v xml:space="preserve"> </v>
      </c>
      <c r="D296" s="249" t="str">
        <f>Start.listina!R108</f>
        <v xml:space="preserve"> </v>
      </c>
      <c r="E296" s="249">
        <f>Start.listina!S108</f>
        <v>9999</v>
      </c>
      <c r="F296" s="249">
        <f>Start.listina!T108</f>
        <v>0</v>
      </c>
      <c r="G296" s="4"/>
    </row>
    <row r="297" spans="1:7">
      <c r="A297" s="249" t="str">
        <f>Start.listina!O109</f>
        <v/>
      </c>
      <c r="B297" s="436" t="str">
        <f>Start.listina!P109</f>
        <v xml:space="preserve"> </v>
      </c>
      <c r="C297" s="249" t="str">
        <f>Start.listina!Q109</f>
        <v xml:space="preserve"> </v>
      </c>
      <c r="D297" s="249" t="str">
        <f>Start.listina!R109</f>
        <v xml:space="preserve"> </v>
      </c>
      <c r="E297" s="249">
        <f>Start.listina!S109</f>
        <v>9999</v>
      </c>
      <c r="F297" s="249">
        <f>Start.listina!T109</f>
        <v>0</v>
      </c>
      <c r="G297" s="4"/>
    </row>
    <row r="298" spans="1:7">
      <c r="A298" s="249" t="str">
        <f>Start.listina!O110</f>
        <v/>
      </c>
      <c r="B298" s="436" t="str">
        <f>Start.listina!P110</f>
        <v xml:space="preserve"> </v>
      </c>
      <c r="C298" s="249" t="str">
        <f>Start.listina!Q110</f>
        <v xml:space="preserve"> </v>
      </c>
      <c r="D298" s="249" t="str">
        <f>Start.listina!R110</f>
        <v xml:space="preserve"> </v>
      </c>
      <c r="E298" s="249">
        <f>Start.listina!S110</f>
        <v>9999</v>
      </c>
      <c r="F298" s="249">
        <f>Start.listina!T110</f>
        <v>0</v>
      </c>
      <c r="G298" s="4"/>
    </row>
    <row r="299" spans="1:7">
      <c r="A299" s="249" t="str">
        <f>Start.listina!O111</f>
        <v/>
      </c>
      <c r="B299" s="436" t="str">
        <f>Start.listina!P111</f>
        <v xml:space="preserve"> </v>
      </c>
      <c r="C299" s="249" t="str">
        <f>Start.listina!Q111</f>
        <v xml:space="preserve"> </v>
      </c>
      <c r="D299" s="249" t="str">
        <f>Start.listina!R111</f>
        <v xml:space="preserve"> </v>
      </c>
      <c r="E299" s="249">
        <f>Start.listina!S111</f>
        <v>9999</v>
      </c>
      <c r="F299" s="249">
        <f>Start.listina!T111</f>
        <v>0</v>
      </c>
      <c r="G299" s="4"/>
    </row>
    <row r="300" spans="1:7">
      <c r="A300" s="249" t="str">
        <f>Start.listina!O112</f>
        <v/>
      </c>
      <c r="B300" s="436" t="str">
        <f>Start.listina!P112</f>
        <v xml:space="preserve"> </v>
      </c>
      <c r="C300" s="249" t="str">
        <f>Start.listina!Q112</f>
        <v xml:space="preserve"> </v>
      </c>
      <c r="D300" s="249" t="str">
        <f>Start.listina!R112</f>
        <v xml:space="preserve"> </v>
      </c>
      <c r="E300" s="249">
        <f>Start.listina!S112</f>
        <v>9999</v>
      </c>
      <c r="F300" s="249">
        <f>Start.listina!T112</f>
        <v>0</v>
      </c>
      <c r="G300" s="4"/>
    </row>
    <row r="301" spans="1:7">
      <c r="A301" s="249" t="str">
        <f>Start.listina!O113</f>
        <v/>
      </c>
      <c r="B301" s="436" t="str">
        <f>Start.listina!P113</f>
        <v xml:space="preserve"> </v>
      </c>
      <c r="C301" s="249" t="str">
        <f>Start.listina!Q113</f>
        <v xml:space="preserve"> </v>
      </c>
      <c r="D301" s="249" t="str">
        <f>Start.listina!R113</f>
        <v xml:space="preserve"> </v>
      </c>
      <c r="E301" s="249">
        <f>Start.listina!S113</f>
        <v>9999</v>
      </c>
      <c r="F301" s="249">
        <f>Start.listina!T113</f>
        <v>0</v>
      </c>
      <c r="G301" s="4"/>
    </row>
    <row r="302" spans="1:7">
      <c r="A302" s="249" t="str">
        <f>Start.listina!O114</f>
        <v/>
      </c>
      <c r="B302" s="436" t="str">
        <f>Start.listina!P114</f>
        <v xml:space="preserve"> </v>
      </c>
      <c r="C302" s="249" t="str">
        <f>Start.listina!Q114</f>
        <v xml:space="preserve"> </v>
      </c>
      <c r="D302" s="249" t="str">
        <f>Start.listina!R114</f>
        <v xml:space="preserve"> </v>
      </c>
      <c r="E302" s="249">
        <f>Start.listina!S114</f>
        <v>9999</v>
      </c>
      <c r="F302" s="249">
        <f>Start.listina!T114</f>
        <v>0</v>
      </c>
      <c r="G302" s="4"/>
    </row>
    <row r="303" spans="1:7">
      <c r="A303" s="249" t="str">
        <f>Start.listina!O115</f>
        <v/>
      </c>
      <c r="B303" s="436" t="str">
        <f>Start.listina!P115</f>
        <v xml:space="preserve"> </v>
      </c>
      <c r="C303" s="249" t="str">
        <f>Start.listina!Q115</f>
        <v xml:space="preserve"> </v>
      </c>
      <c r="D303" s="249" t="str">
        <f>Start.listina!R115</f>
        <v xml:space="preserve"> </v>
      </c>
      <c r="E303" s="249">
        <f>Start.listina!S115</f>
        <v>9999</v>
      </c>
      <c r="F303" s="249">
        <f>Start.listina!T115</f>
        <v>0</v>
      </c>
      <c r="G303" s="4"/>
    </row>
    <row r="304" spans="1:7">
      <c r="A304" s="249" t="str">
        <f>Start.listina!O116</f>
        <v/>
      </c>
      <c r="B304" s="436" t="str">
        <f>Start.listina!P116</f>
        <v xml:space="preserve"> </v>
      </c>
      <c r="C304" s="249" t="str">
        <f>Start.listina!Q116</f>
        <v xml:space="preserve"> </v>
      </c>
      <c r="D304" s="249" t="str">
        <f>Start.listina!R116</f>
        <v xml:space="preserve"> </v>
      </c>
      <c r="E304" s="249">
        <f>Start.listina!S116</f>
        <v>9999</v>
      </c>
      <c r="F304" s="249">
        <f>Start.listina!T116</f>
        <v>0</v>
      </c>
      <c r="G304" s="4"/>
    </row>
    <row r="305" spans="1:7">
      <c r="A305" s="249" t="str">
        <f>Start.listina!O117</f>
        <v/>
      </c>
      <c r="B305" s="436" t="str">
        <f>Start.listina!P117</f>
        <v xml:space="preserve"> </v>
      </c>
      <c r="C305" s="249" t="str">
        <f>Start.listina!Q117</f>
        <v xml:space="preserve"> </v>
      </c>
      <c r="D305" s="249" t="str">
        <f>Start.listina!R117</f>
        <v xml:space="preserve"> </v>
      </c>
      <c r="E305" s="249">
        <f>Start.listina!S117</f>
        <v>9999</v>
      </c>
      <c r="F305" s="249">
        <f>Start.listina!T117</f>
        <v>0</v>
      </c>
      <c r="G305" s="4"/>
    </row>
    <row r="306" spans="1:7">
      <c r="A306" s="249" t="str">
        <f>Start.listina!O118</f>
        <v/>
      </c>
      <c r="B306" s="436" t="str">
        <f>Start.listina!P118</f>
        <v xml:space="preserve"> </v>
      </c>
      <c r="C306" s="249" t="str">
        <f>Start.listina!Q118</f>
        <v xml:space="preserve"> </v>
      </c>
      <c r="D306" s="249" t="str">
        <f>Start.listina!R118</f>
        <v xml:space="preserve"> </v>
      </c>
      <c r="E306" s="249">
        <f>Start.listina!S118</f>
        <v>9999</v>
      </c>
      <c r="F306" s="249">
        <f>Start.listina!T118</f>
        <v>0</v>
      </c>
      <c r="G306" s="4"/>
    </row>
    <row r="307" spans="1:7">
      <c r="A307" s="249" t="str">
        <f>Start.listina!O119</f>
        <v/>
      </c>
      <c r="B307" s="436" t="str">
        <f>Start.listina!P119</f>
        <v xml:space="preserve"> </v>
      </c>
      <c r="C307" s="249" t="str">
        <f>Start.listina!Q119</f>
        <v xml:space="preserve"> </v>
      </c>
      <c r="D307" s="249" t="str">
        <f>Start.listina!R119</f>
        <v xml:space="preserve"> </v>
      </c>
      <c r="E307" s="249">
        <f>Start.listina!S119</f>
        <v>9999</v>
      </c>
      <c r="F307" s="249">
        <f>Start.listina!T119</f>
        <v>0</v>
      </c>
      <c r="G307" s="4"/>
    </row>
    <row r="308" spans="1:7">
      <c r="A308" s="249" t="str">
        <f>Start.listina!O120</f>
        <v/>
      </c>
      <c r="B308" s="436" t="str">
        <f>Start.listina!P120</f>
        <v xml:space="preserve"> </v>
      </c>
      <c r="C308" s="249" t="str">
        <f>Start.listina!Q120</f>
        <v xml:space="preserve"> </v>
      </c>
      <c r="D308" s="249" t="str">
        <f>Start.listina!R120</f>
        <v xml:space="preserve"> </v>
      </c>
      <c r="E308" s="249">
        <f>Start.listina!S120</f>
        <v>9999</v>
      </c>
      <c r="F308" s="249">
        <f>Start.listina!T120</f>
        <v>0</v>
      </c>
      <c r="G308" s="4"/>
    </row>
    <row r="309" spans="1:7">
      <c r="A309" s="249" t="str">
        <f>Start.listina!O121</f>
        <v/>
      </c>
      <c r="B309" s="436" t="str">
        <f>Start.listina!P121</f>
        <v xml:space="preserve"> </v>
      </c>
      <c r="C309" s="249" t="str">
        <f>Start.listina!Q121</f>
        <v xml:space="preserve"> </v>
      </c>
      <c r="D309" s="249" t="str">
        <f>Start.listina!R121</f>
        <v xml:space="preserve"> </v>
      </c>
      <c r="E309" s="249">
        <f>Start.listina!S121</f>
        <v>9999</v>
      </c>
      <c r="F309" s="249">
        <f>Start.listina!T121</f>
        <v>0</v>
      </c>
      <c r="G309" s="4"/>
    </row>
    <row r="310" spans="1:7">
      <c r="A310" s="249" t="str">
        <f>Start.listina!O122</f>
        <v/>
      </c>
      <c r="B310" s="436" t="str">
        <f>Start.listina!P122</f>
        <v xml:space="preserve"> </v>
      </c>
      <c r="C310" s="249" t="str">
        <f>Start.listina!Q122</f>
        <v xml:space="preserve"> </v>
      </c>
      <c r="D310" s="249" t="str">
        <f>Start.listina!R122</f>
        <v xml:space="preserve"> </v>
      </c>
      <c r="E310" s="249">
        <f>Start.listina!S122</f>
        <v>9999</v>
      </c>
      <c r="F310" s="249">
        <f>Start.listina!T122</f>
        <v>0</v>
      </c>
      <c r="G310" s="4"/>
    </row>
    <row r="311" spans="1:7">
      <c r="A311" s="249" t="str">
        <f>Start.listina!O123</f>
        <v/>
      </c>
      <c r="B311" s="436" t="str">
        <f>Start.listina!P123</f>
        <v xml:space="preserve"> </v>
      </c>
      <c r="C311" s="249" t="str">
        <f>Start.listina!Q123</f>
        <v xml:space="preserve"> </v>
      </c>
      <c r="D311" s="249" t="str">
        <f>Start.listina!R123</f>
        <v xml:space="preserve"> </v>
      </c>
      <c r="E311" s="249">
        <f>Start.listina!S123</f>
        <v>9999</v>
      </c>
      <c r="F311" s="249">
        <f>Start.listina!T123</f>
        <v>0</v>
      </c>
      <c r="G311" s="4"/>
    </row>
    <row r="312" spans="1:7">
      <c r="A312" s="249" t="str">
        <f>Start.listina!O124</f>
        <v/>
      </c>
      <c r="B312" s="436" t="str">
        <f>Start.listina!P124</f>
        <v xml:space="preserve"> </v>
      </c>
      <c r="C312" s="249" t="str">
        <f>Start.listina!Q124</f>
        <v xml:space="preserve"> </v>
      </c>
      <c r="D312" s="249" t="str">
        <f>Start.listina!R124</f>
        <v xml:space="preserve"> </v>
      </c>
      <c r="E312" s="249">
        <f>Start.listina!S124</f>
        <v>9999</v>
      </c>
      <c r="F312" s="249">
        <f>Start.listina!T124</f>
        <v>0</v>
      </c>
      <c r="G312" s="4"/>
    </row>
    <row r="313" spans="1:7">
      <c r="A313" s="249" t="str">
        <f>Start.listina!O125</f>
        <v/>
      </c>
      <c r="B313" s="436" t="str">
        <f>Start.listina!P125</f>
        <v xml:space="preserve"> </v>
      </c>
      <c r="C313" s="249" t="str">
        <f>Start.listina!Q125</f>
        <v xml:space="preserve"> </v>
      </c>
      <c r="D313" s="249" t="str">
        <f>Start.listina!R125</f>
        <v xml:space="preserve"> </v>
      </c>
      <c r="E313" s="249">
        <f>Start.listina!S125</f>
        <v>9999</v>
      </c>
      <c r="F313" s="249">
        <f>Start.listina!T125</f>
        <v>0</v>
      </c>
      <c r="G313" s="4"/>
    </row>
    <row r="314" spans="1:7">
      <c r="A314" s="249" t="str">
        <f>Start.listina!O126</f>
        <v/>
      </c>
      <c r="B314" s="436" t="str">
        <f>Start.listina!P126</f>
        <v xml:space="preserve"> </v>
      </c>
      <c r="C314" s="249" t="str">
        <f>Start.listina!Q126</f>
        <v xml:space="preserve"> </v>
      </c>
      <c r="D314" s="249" t="str">
        <f>Start.listina!R126</f>
        <v xml:space="preserve"> </v>
      </c>
      <c r="E314" s="249">
        <f>Start.listina!S126</f>
        <v>9999</v>
      </c>
      <c r="F314" s="249">
        <f>Start.listina!T126</f>
        <v>0</v>
      </c>
      <c r="G314" s="4"/>
    </row>
    <row r="315" spans="1:7">
      <c r="A315" s="249" t="str">
        <f>Start.listina!O127</f>
        <v/>
      </c>
      <c r="B315" s="436" t="str">
        <f>Start.listina!P127</f>
        <v xml:space="preserve"> </v>
      </c>
      <c r="C315" s="249" t="str">
        <f>Start.listina!Q127</f>
        <v xml:space="preserve"> </v>
      </c>
      <c r="D315" s="249" t="str">
        <f>Start.listina!R127</f>
        <v xml:space="preserve"> </v>
      </c>
      <c r="E315" s="249">
        <f>Start.listina!S127</f>
        <v>9999</v>
      </c>
      <c r="F315" s="249">
        <f>Start.listina!T127</f>
        <v>0</v>
      </c>
      <c r="G315" s="4"/>
    </row>
    <row r="316" spans="1:7">
      <c r="A316" s="249" t="str">
        <f>Start.listina!O128</f>
        <v/>
      </c>
      <c r="B316" s="436" t="str">
        <f>Start.listina!P128</f>
        <v xml:space="preserve"> </v>
      </c>
      <c r="C316" s="249" t="str">
        <f>Start.listina!Q128</f>
        <v xml:space="preserve"> </v>
      </c>
      <c r="D316" s="249" t="str">
        <f>Start.listina!R128</f>
        <v xml:space="preserve"> </v>
      </c>
      <c r="E316" s="249">
        <f>Start.listina!S128</f>
        <v>9999</v>
      </c>
      <c r="F316" s="249">
        <f>Start.listina!T128</f>
        <v>0</v>
      </c>
      <c r="G316" s="4"/>
    </row>
    <row r="317" spans="1:7">
      <c r="A317" s="249" t="str">
        <f>Start.listina!O129</f>
        <v/>
      </c>
      <c r="B317" s="436" t="str">
        <f>Start.listina!P129</f>
        <v xml:space="preserve"> </v>
      </c>
      <c r="C317" s="249" t="str">
        <f>Start.listina!Q129</f>
        <v xml:space="preserve"> </v>
      </c>
      <c r="D317" s="249" t="str">
        <f>Start.listina!R129</f>
        <v xml:space="preserve"> </v>
      </c>
      <c r="E317" s="249">
        <f>Start.listina!S129</f>
        <v>9999</v>
      </c>
      <c r="F317" s="249">
        <f>Start.listina!T129</f>
        <v>0</v>
      </c>
      <c r="G317" s="4"/>
    </row>
    <row r="318" spans="1:7">
      <c r="A318" s="249" t="str">
        <f>Start.listina!O130</f>
        <v/>
      </c>
      <c r="B318" s="436" t="str">
        <f>Start.listina!P130</f>
        <v xml:space="preserve"> </v>
      </c>
      <c r="C318" s="249" t="str">
        <f>Start.listina!Q130</f>
        <v xml:space="preserve"> </v>
      </c>
      <c r="D318" s="249" t="str">
        <f>Start.listina!R130</f>
        <v xml:space="preserve"> </v>
      </c>
      <c r="E318" s="249">
        <f>Start.listina!S130</f>
        <v>9999</v>
      </c>
      <c r="F318" s="249">
        <f>Start.listina!T130</f>
        <v>0</v>
      </c>
      <c r="G318" s="4"/>
    </row>
    <row r="319" spans="1:7">
      <c r="A319" s="249" t="str">
        <f>Start.listina!O131</f>
        <v/>
      </c>
      <c r="B319" s="436" t="str">
        <f>Start.listina!P131</f>
        <v xml:space="preserve"> </v>
      </c>
      <c r="C319" s="249" t="str">
        <f>Start.listina!Q131</f>
        <v xml:space="preserve"> </v>
      </c>
      <c r="D319" s="249" t="str">
        <f>Start.listina!R131</f>
        <v xml:space="preserve"> </v>
      </c>
      <c r="E319" s="249">
        <f>Start.listina!S131</f>
        <v>9999</v>
      </c>
      <c r="F319" s="249">
        <f>Start.listina!T131</f>
        <v>0</v>
      </c>
      <c r="G319" s="4"/>
    </row>
    <row r="320" spans="1:7">
      <c r="A320" s="249" t="str">
        <f>Start.listina!O132</f>
        <v/>
      </c>
      <c r="B320" s="436" t="str">
        <f>Start.listina!P132</f>
        <v xml:space="preserve"> </v>
      </c>
      <c r="C320" s="249" t="str">
        <f>Start.listina!Q132</f>
        <v xml:space="preserve"> </v>
      </c>
      <c r="D320" s="249" t="str">
        <f>Start.listina!R132</f>
        <v xml:space="preserve"> </v>
      </c>
      <c r="E320" s="249">
        <f>Start.listina!S132</f>
        <v>9999</v>
      </c>
      <c r="F320" s="249">
        <f>Start.listina!T132</f>
        <v>0</v>
      </c>
      <c r="G320" s="4"/>
    </row>
    <row r="321" spans="1:7">
      <c r="A321" s="249" t="str">
        <f>Start.listina!O133</f>
        <v/>
      </c>
      <c r="B321" s="436" t="str">
        <f>Start.listina!P133</f>
        <v xml:space="preserve"> </v>
      </c>
      <c r="C321" s="249" t="str">
        <f>Start.listina!Q133</f>
        <v xml:space="preserve"> </v>
      </c>
      <c r="D321" s="249" t="str">
        <f>Start.listina!R133</f>
        <v xml:space="preserve"> </v>
      </c>
      <c r="E321" s="249">
        <f>Start.listina!S133</f>
        <v>9999</v>
      </c>
      <c r="F321" s="249">
        <f>Start.listina!T133</f>
        <v>0</v>
      </c>
      <c r="G321" s="4"/>
    </row>
    <row r="322" spans="1:7">
      <c r="A322" s="249" t="str">
        <f>Start.listina!O134</f>
        <v/>
      </c>
      <c r="B322" s="436" t="str">
        <f>Start.listina!P134</f>
        <v xml:space="preserve"> </v>
      </c>
      <c r="C322" s="249" t="str">
        <f>Start.listina!Q134</f>
        <v xml:space="preserve"> </v>
      </c>
      <c r="D322" s="249" t="str">
        <f>Start.listina!R134</f>
        <v xml:space="preserve"> </v>
      </c>
      <c r="E322" s="249">
        <f>Start.listina!S134</f>
        <v>9999</v>
      </c>
      <c r="F322" s="249">
        <f>Start.listina!T134</f>
        <v>0</v>
      </c>
      <c r="G322" s="4"/>
    </row>
    <row r="323" spans="1:7">
      <c r="A323" s="249" t="str">
        <f>Start.listina!O135</f>
        <v/>
      </c>
      <c r="B323" s="436" t="str">
        <f>Start.listina!P135</f>
        <v xml:space="preserve"> </v>
      </c>
      <c r="C323" s="249" t="str">
        <f>Start.listina!Q135</f>
        <v xml:space="preserve"> </v>
      </c>
      <c r="D323" s="249" t="str">
        <f>Start.listina!R135</f>
        <v xml:space="preserve"> </v>
      </c>
      <c r="E323" s="249">
        <f>Start.listina!S135</f>
        <v>9999</v>
      </c>
      <c r="F323" s="249">
        <f>Start.listina!T135</f>
        <v>0</v>
      </c>
      <c r="G323" s="4"/>
    </row>
    <row r="324" spans="1:7">
      <c r="A324" s="553" t="str">
        <f>Start.listina!O136</f>
        <v/>
      </c>
      <c r="B324" s="554" t="str">
        <f>Start.listina!P136</f>
        <v xml:space="preserve"> </v>
      </c>
      <c r="C324" s="553" t="str">
        <f>Start.listina!Q136</f>
        <v xml:space="preserve"> </v>
      </c>
      <c r="D324" s="553" t="str">
        <f>Start.listina!R136</f>
        <v xml:space="preserve"> </v>
      </c>
      <c r="E324" s="553">
        <f>Start.listina!S136</f>
        <v>9999</v>
      </c>
      <c r="F324" s="553">
        <f>Start.listina!T136</f>
        <v>0</v>
      </c>
      <c r="G324" s="4"/>
    </row>
    <row r="325" spans="1:7">
      <c r="A325" s="553" t="str">
        <f>Start.listina!O137</f>
        <v/>
      </c>
      <c r="B325" s="554" t="str">
        <f>Start.listina!P137</f>
        <v xml:space="preserve"> </v>
      </c>
      <c r="C325" s="553" t="str">
        <f>Start.listina!Q137</f>
        <v xml:space="preserve"> </v>
      </c>
      <c r="D325" s="553" t="str">
        <f>Start.listina!R137</f>
        <v xml:space="preserve"> </v>
      </c>
      <c r="E325" s="553">
        <f>Start.listina!S137</f>
        <v>9999</v>
      </c>
      <c r="F325" s="553">
        <f>Start.listina!T137</f>
        <v>0</v>
      </c>
      <c r="G325" s="4"/>
    </row>
    <row r="326" spans="1:7">
      <c r="A326" s="553" t="str">
        <f>Start.listina!O138</f>
        <v/>
      </c>
      <c r="B326" s="554" t="str">
        <f>Start.listina!P138</f>
        <v xml:space="preserve"> </v>
      </c>
      <c r="C326" s="553" t="str">
        <f>Start.listina!Q138</f>
        <v xml:space="preserve"> </v>
      </c>
      <c r="D326" s="553" t="str">
        <f>Start.listina!R138</f>
        <v xml:space="preserve"> </v>
      </c>
      <c r="E326" s="553">
        <f>Start.listina!S138</f>
        <v>9999</v>
      </c>
      <c r="F326" s="553">
        <f>Start.listina!T138</f>
        <v>0</v>
      </c>
      <c r="G326" s="4"/>
    </row>
    <row r="327" spans="1:7">
      <c r="A327" s="249" t="str">
        <f>Start.listina!O139</f>
        <v/>
      </c>
      <c r="B327" s="436" t="str">
        <f>Start.listina!P139</f>
        <v xml:space="preserve"> </v>
      </c>
      <c r="C327" s="249" t="str">
        <f>Start.listina!Q139</f>
        <v xml:space="preserve"> </v>
      </c>
      <c r="D327" s="249" t="str">
        <f>Start.listina!R139</f>
        <v xml:space="preserve"> </v>
      </c>
      <c r="E327" s="249">
        <f>Start.listina!S139</f>
        <v>9999</v>
      </c>
      <c r="F327" s="249">
        <f>Start.listina!T139</f>
        <v>0</v>
      </c>
      <c r="G327" s="4"/>
    </row>
    <row r="328" spans="1:7">
      <c r="A328" s="249" t="str">
        <f>Start.listina!O140</f>
        <v/>
      </c>
      <c r="B328" s="436" t="str">
        <f>Start.listina!P140</f>
        <v xml:space="preserve"> </v>
      </c>
      <c r="C328" s="249" t="str">
        <f>Start.listina!Q140</f>
        <v xml:space="preserve"> </v>
      </c>
      <c r="D328" s="249" t="str">
        <f>Start.listina!R140</f>
        <v xml:space="preserve"> </v>
      </c>
      <c r="E328" s="249">
        <f>Start.listina!S140</f>
        <v>9999</v>
      </c>
      <c r="F328" s="249">
        <f>Start.listina!T140</f>
        <v>0</v>
      </c>
      <c r="G328" s="4"/>
    </row>
    <row r="329" spans="1:7">
      <c r="A329" s="249" t="str">
        <f>Start.listina!O141</f>
        <v/>
      </c>
      <c r="B329" s="436" t="str">
        <f>Start.listina!P141</f>
        <v xml:space="preserve"> </v>
      </c>
      <c r="C329" s="249" t="str">
        <f>Start.listina!Q141</f>
        <v xml:space="preserve"> </v>
      </c>
      <c r="D329" s="249" t="str">
        <f>Start.listina!R141</f>
        <v xml:space="preserve"> </v>
      </c>
      <c r="E329" s="249">
        <f>Start.listina!S141</f>
        <v>9999</v>
      </c>
      <c r="F329" s="249">
        <f>Start.listina!T141</f>
        <v>0</v>
      </c>
      <c r="G329" s="4"/>
    </row>
    <row r="330" spans="1:7">
      <c r="A330" s="249" t="str">
        <f>Start.listina!O142</f>
        <v/>
      </c>
      <c r="B330" s="436" t="str">
        <f>Start.listina!P142</f>
        <v xml:space="preserve"> </v>
      </c>
      <c r="C330" s="249" t="str">
        <f>Start.listina!Q142</f>
        <v xml:space="preserve"> </v>
      </c>
      <c r="D330" s="249" t="str">
        <f>Start.listina!R142</f>
        <v xml:space="preserve"> </v>
      </c>
      <c r="E330" s="249">
        <f>Start.listina!S142</f>
        <v>9999</v>
      </c>
      <c r="F330" s="249">
        <f>Start.listina!T142</f>
        <v>0</v>
      </c>
      <c r="G330" s="4"/>
    </row>
    <row r="331" spans="1:7">
      <c r="A331" s="249" t="str">
        <f>Start.listina!O143</f>
        <v/>
      </c>
      <c r="B331" s="436" t="str">
        <f>Start.listina!P143</f>
        <v xml:space="preserve"> </v>
      </c>
      <c r="C331" s="249" t="str">
        <f>Start.listina!Q143</f>
        <v xml:space="preserve"> </v>
      </c>
      <c r="D331" s="249" t="str">
        <f>Start.listina!R143</f>
        <v xml:space="preserve"> </v>
      </c>
      <c r="E331" s="249">
        <f>Start.listina!S143</f>
        <v>9999</v>
      </c>
      <c r="F331" s="249">
        <f>Start.listina!T143</f>
        <v>0</v>
      </c>
      <c r="G331" s="4"/>
    </row>
    <row r="332" spans="1:7">
      <c r="A332" s="249" t="str">
        <f>Start.listina!O144</f>
        <v/>
      </c>
      <c r="B332" s="436" t="str">
        <f>Start.listina!P144</f>
        <v xml:space="preserve"> </v>
      </c>
      <c r="C332" s="249" t="str">
        <f>Start.listina!Q144</f>
        <v xml:space="preserve"> </v>
      </c>
      <c r="D332" s="249" t="str">
        <f>Start.listina!R144</f>
        <v xml:space="preserve"> </v>
      </c>
      <c r="E332" s="249">
        <f>Start.listina!S144</f>
        <v>9999</v>
      </c>
      <c r="F332" s="249">
        <f>Start.listina!T144</f>
        <v>0</v>
      </c>
      <c r="G332" s="4"/>
    </row>
    <row r="333" spans="1:7">
      <c r="A333" s="249" t="str">
        <f>Start.listina!O145</f>
        <v/>
      </c>
      <c r="B333" s="436" t="str">
        <f>Start.listina!P145</f>
        <v xml:space="preserve"> </v>
      </c>
      <c r="C333" s="249" t="str">
        <f>Start.listina!Q145</f>
        <v xml:space="preserve"> </v>
      </c>
      <c r="D333" s="249" t="str">
        <f>Start.listina!R145</f>
        <v xml:space="preserve"> </v>
      </c>
      <c r="E333" s="249">
        <f>Start.listina!S145</f>
        <v>9999</v>
      </c>
      <c r="F333" s="249">
        <f>Start.listina!T145</f>
        <v>0</v>
      </c>
      <c r="G333" s="4"/>
    </row>
    <row r="334" spans="1:7">
      <c r="A334" s="249" t="str">
        <f>Start.listina!O146</f>
        <v/>
      </c>
      <c r="B334" s="436" t="str">
        <f>Start.listina!P146</f>
        <v xml:space="preserve"> </v>
      </c>
      <c r="C334" s="249" t="str">
        <f>Start.listina!Q146</f>
        <v xml:space="preserve"> </v>
      </c>
      <c r="D334" s="249" t="str">
        <f>Start.listina!R146</f>
        <v xml:space="preserve"> </v>
      </c>
      <c r="E334" s="249">
        <f>Start.listina!S146</f>
        <v>9999</v>
      </c>
      <c r="F334" s="249">
        <f>Start.listina!T146</f>
        <v>0</v>
      </c>
      <c r="G334" s="4"/>
    </row>
    <row r="335" spans="1:7">
      <c r="A335" s="249" t="str">
        <f>Start.listina!O147</f>
        <v/>
      </c>
      <c r="B335" s="436" t="str">
        <f>Start.listina!P147</f>
        <v xml:space="preserve"> </v>
      </c>
      <c r="C335" s="249" t="str">
        <f>Start.listina!Q147</f>
        <v xml:space="preserve"> </v>
      </c>
      <c r="D335" s="249" t="str">
        <f>Start.listina!R147</f>
        <v xml:space="preserve"> </v>
      </c>
      <c r="E335" s="249">
        <f>Start.listina!S147</f>
        <v>9999</v>
      </c>
      <c r="F335" s="249">
        <f>Start.listina!T147</f>
        <v>0</v>
      </c>
      <c r="G335" s="4"/>
    </row>
    <row r="336" spans="1:7">
      <c r="A336" s="249" t="str">
        <f>Start.listina!O148</f>
        <v/>
      </c>
      <c r="B336" s="436" t="str">
        <f>Start.listina!P148</f>
        <v xml:space="preserve"> </v>
      </c>
      <c r="C336" s="249" t="str">
        <f>Start.listina!Q148</f>
        <v xml:space="preserve"> </v>
      </c>
      <c r="D336" s="249" t="str">
        <f>Start.listina!R148</f>
        <v xml:space="preserve"> </v>
      </c>
      <c r="E336" s="249">
        <f>Start.listina!S148</f>
        <v>9999</v>
      </c>
      <c r="F336" s="249">
        <f>Start.listina!T148</f>
        <v>0</v>
      </c>
      <c r="G336" s="4"/>
    </row>
    <row r="337" spans="1:7">
      <c r="A337" s="249" t="str">
        <f>Start.listina!O149</f>
        <v/>
      </c>
      <c r="B337" s="436" t="str">
        <f>Start.listina!P149</f>
        <v xml:space="preserve"> </v>
      </c>
      <c r="C337" s="249" t="str">
        <f>Start.listina!Q149</f>
        <v xml:space="preserve"> </v>
      </c>
      <c r="D337" s="249" t="str">
        <f>Start.listina!R149</f>
        <v xml:space="preserve"> </v>
      </c>
      <c r="E337" s="249">
        <f>Start.listina!S149</f>
        <v>9999</v>
      </c>
      <c r="F337" s="249">
        <f>Start.listina!T149</f>
        <v>0</v>
      </c>
      <c r="G337" s="4"/>
    </row>
    <row r="338" spans="1:7">
      <c r="A338" s="249" t="str">
        <f>Start.listina!O150</f>
        <v/>
      </c>
      <c r="B338" s="436" t="str">
        <f>Start.listina!P150</f>
        <v xml:space="preserve"> </v>
      </c>
      <c r="C338" s="249" t="str">
        <f>Start.listina!Q150</f>
        <v xml:space="preserve"> </v>
      </c>
      <c r="D338" s="249" t="str">
        <f>Start.listina!R150</f>
        <v xml:space="preserve"> </v>
      </c>
      <c r="E338" s="249">
        <f>Start.listina!S150</f>
        <v>9999</v>
      </c>
      <c r="F338" s="249">
        <f>Start.listina!T150</f>
        <v>0</v>
      </c>
      <c r="G338" s="4"/>
    </row>
    <row r="339" spans="1:7">
      <c r="A339" s="249" t="str">
        <f>Start.listina!O151</f>
        <v/>
      </c>
      <c r="B339" s="436" t="str">
        <f>Start.listina!P151</f>
        <v xml:space="preserve"> </v>
      </c>
      <c r="C339" s="249" t="str">
        <f>Start.listina!Q151</f>
        <v xml:space="preserve"> </v>
      </c>
      <c r="D339" s="249" t="str">
        <f>Start.listina!R151</f>
        <v xml:space="preserve"> </v>
      </c>
      <c r="E339" s="249">
        <f>Start.listina!S151</f>
        <v>9999</v>
      </c>
      <c r="F339" s="249">
        <f>Start.listina!T151</f>
        <v>0</v>
      </c>
      <c r="G339" s="4"/>
    </row>
    <row r="340" spans="1:7">
      <c r="A340" s="249" t="str">
        <f>Start.listina!O152</f>
        <v/>
      </c>
      <c r="B340" s="436" t="str">
        <f>Start.listina!P152</f>
        <v xml:space="preserve"> </v>
      </c>
      <c r="C340" s="249" t="str">
        <f>Start.listina!Q152</f>
        <v xml:space="preserve"> </v>
      </c>
      <c r="D340" s="249" t="str">
        <f>Start.listina!R152</f>
        <v xml:space="preserve"> </v>
      </c>
      <c r="E340" s="249">
        <f>Start.listina!S152</f>
        <v>9999</v>
      </c>
      <c r="F340" s="249">
        <f>Start.listina!T152</f>
        <v>0</v>
      </c>
      <c r="G340" s="4"/>
    </row>
    <row r="341" spans="1:7">
      <c r="A341" s="249" t="str">
        <f>Start.listina!O153</f>
        <v/>
      </c>
      <c r="B341" s="436" t="str">
        <f>Start.listina!P153</f>
        <v xml:space="preserve"> </v>
      </c>
      <c r="C341" s="249" t="str">
        <f>Start.listina!Q153</f>
        <v xml:space="preserve"> </v>
      </c>
      <c r="D341" s="249" t="str">
        <f>Start.listina!R153</f>
        <v xml:space="preserve"> </v>
      </c>
      <c r="E341" s="249">
        <f>Start.listina!S153</f>
        <v>9999</v>
      </c>
      <c r="F341" s="249">
        <f>Start.listina!T153</f>
        <v>0</v>
      </c>
      <c r="G341" s="4"/>
    </row>
    <row r="342" spans="1:7">
      <c r="A342" s="249" t="str">
        <f>Start.listina!O154</f>
        <v/>
      </c>
      <c r="B342" s="436" t="str">
        <f>Start.listina!P154</f>
        <v xml:space="preserve"> </v>
      </c>
      <c r="C342" s="249" t="str">
        <f>Start.listina!Q154</f>
        <v xml:space="preserve"> </v>
      </c>
      <c r="D342" s="249" t="str">
        <f>Start.listina!R154</f>
        <v xml:space="preserve"> </v>
      </c>
      <c r="E342" s="249">
        <f>Start.listina!S154</f>
        <v>9999</v>
      </c>
      <c r="F342" s="249">
        <f>Start.listina!T154</f>
        <v>0</v>
      </c>
      <c r="G342" s="4"/>
    </row>
    <row r="343" spans="1:7">
      <c r="A343" s="249" t="str">
        <f>Start.listina!O155</f>
        <v/>
      </c>
      <c r="B343" s="436" t="str">
        <f>Start.listina!P155</f>
        <v xml:space="preserve"> </v>
      </c>
      <c r="C343" s="249" t="str">
        <f>Start.listina!Q155</f>
        <v xml:space="preserve"> </v>
      </c>
      <c r="D343" s="249" t="str">
        <f>Start.listina!R155</f>
        <v xml:space="preserve"> </v>
      </c>
      <c r="E343" s="249">
        <f>Start.listina!S155</f>
        <v>9999</v>
      </c>
      <c r="F343" s="249">
        <f>Start.listina!T155</f>
        <v>0</v>
      </c>
      <c r="G343" s="4"/>
    </row>
    <row r="344" spans="1:7">
      <c r="A344" s="249" t="str">
        <f>Start.listina!O156</f>
        <v/>
      </c>
      <c r="B344" s="436" t="str">
        <f>Start.listina!P156</f>
        <v xml:space="preserve"> </v>
      </c>
      <c r="C344" s="249" t="str">
        <f>Start.listina!Q156</f>
        <v xml:space="preserve"> </v>
      </c>
      <c r="D344" s="249" t="str">
        <f>Start.listina!R156</f>
        <v xml:space="preserve"> </v>
      </c>
      <c r="E344" s="249">
        <f>Start.listina!S156</f>
        <v>9999</v>
      </c>
      <c r="F344" s="249">
        <f>Start.listina!T156</f>
        <v>0</v>
      </c>
      <c r="G344" s="4"/>
    </row>
    <row r="345" spans="1:7">
      <c r="A345" s="249" t="str">
        <f>Start.listina!O157</f>
        <v/>
      </c>
      <c r="B345" s="436" t="str">
        <f>Start.listina!P157</f>
        <v xml:space="preserve"> </v>
      </c>
      <c r="C345" s="249" t="str">
        <f>Start.listina!Q157</f>
        <v xml:space="preserve"> </v>
      </c>
      <c r="D345" s="249" t="str">
        <f>Start.listina!R157</f>
        <v xml:space="preserve"> </v>
      </c>
      <c r="E345" s="249">
        <f>Start.listina!S157</f>
        <v>9999</v>
      </c>
      <c r="F345" s="249">
        <f>Start.listina!T157</f>
        <v>0</v>
      </c>
      <c r="G345" s="4"/>
    </row>
    <row r="346" spans="1:7">
      <c r="A346" s="249" t="str">
        <f>Start.listina!O158</f>
        <v/>
      </c>
      <c r="B346" s="436" t="str">
        <f>Start.listina!P158</f>
        <v xml:space="preserve"> </v>
      </c>
      <c r="C346" s="249" t="str">
        <f>Start.listina!Q158</f>
        <v xml:space="preserve"> </v>
      </c>
      <c r="D346" s="249" t="str">
        <f>Start.listina!R158</f>
        <v xml:space="preserve"> </v>
      </c>
      <c r="E346" s="249">
        <f>Start.listina!S158</f>
        <v>9999</v>
      </c>
      <c r="F346" s="249">
        <f>Start.listina!T158</f>
        <v>0</v>
      </c>
      <c r="G346" s="4"/>
    </row>
    <row r="347" spans="1:7">
      <c r="A347" s="249" t="str">
        <f>Start.listina!O159</f>
        <v/>
      </c>
      <c r="B347" s="436" t="str">
        <f>Start.listina!P159</f>
        <v xml:space="preserve"> </v>
      </c>
      <c r="C347" s="249" t="str">
        <f>Start.listina!Q159</f>
        <v xml:space="preserve"> </v>
      </c>
      <c r="D347" s="249" t="str">
        <f>Start.listina!R159</f>
        <v xml:space="preserve"> </v>
      </c>
      <c r="E347" s="249">
        <f>Start.listina!S159</f>
        <v>9999</v>
      </c>
      <c r="F347" s="249">
        <f>Start.listina!T159</f>
        <v>0</v>
      </c>
      <c r="G347" s="4"/>
    </row>
    <row r="348" spans="1:7">
      <c r="A348" s="249" t="str">
        <f>Start.listina!O160</f>
        <v/>
      </c>
      <c r="B348" s="436" t="str">
        <f>Start.listina!P160</f>
        <v xml:space="preserve"> </v>
      </c>
      <c r="C348" s="249" t="str">
        <f>Start.listina!Q160</f>
        <v xml:space="preserve"> </v>
      </c>
      <c r="D348" s="249" t="str">
        <f>Start.listina!R160</f>
        <v xml:space="preserve"> </v>
      </c>
      <c r="E348" s="249">
        <f>Start.listina!S160</f>
        <v>9999</v>
      </c>
      <c r="F348" s="249">
        <f>Start.listina!T160</f>
        <v>0</v>
      </c>
      <c r="G348" s="4"/>
    </row>
    <row r="349" spans="1:7">
      <c r="A349" s="249" t="str">
        <f>Start.listina!O161</f>
        <v/>
      </c>
      <c r="B349" s="436" t="str">
        <f>Start.listina!P161</f>
        <v xml:space="preserve"> </v>
      </c>
      <c r="C349" s="249" t="str">
        <f>Start.listina!Q161</f>
        <v xml:space="preserve"> </v>
      </c>
      <c r="D349" s="249" t="str">
        <f>Start.listina!R161</f>
        <v xml:space="preserve"> </v>
      </c>
      <c r="E349" s="249">
        <f>Start.listina!S161</f>
        <v>9999</v>
      </c>
      <c r="F349" s="249">
        <f>Start.listina!T161</f>
        <v>0</v>
      </c>
      <c r="G349" s="4"/>
    </row>
    <row r="350" spans="1:7">
      <c r="A350" s="249" t="str">
        <f>Start.listina!O162</f>
        <v/>
      </c>
      <c r="B350" s="436" t="str">
        <f>Start.listina!P162</f>
        <v xml:space="preserve"> </v>
      </c>
      <c r="C350" s="249" t="str">
        <f>Start.listina!Q162</f>
        <v xml:space="preserve"> </v>
      </c>
      <c r="D350" s="249" t="str">
        <f>Start.listina!R162</f>
        <v xml:space="preserve"> </v>
      </c>
      <c r="E350" s="249">
        <f>Start.listina!S162</f>
        <v>9999</v>
      </c>
      <c r="F350" s="249">
        <f>Start.listina!T162</f>
        <v>0</v>
      </c>
      <c r="G350" s="4"/>
    </row>
    <row r="351" spans="1:7">
      <c r="A351" s="249" t="str">
        <f>Start.listina!O163</f>
        <v/>
      </c>
      <c r="B351" s="436" t="str">
        <f>Start.listina!P163</f>
        <v xml:space="preserve"> </v>
      </c>
      <c r="C351" s="249" t="str">
        <f>Start.listina!Q163</f>
        <v xml:space="preserve"> </v>
      </c>
      <c r="D351" s="249" t="str">
        <f>Start.listina!R163</f>
        <v xml:space="preserve"> </v>
      </c>
      <c r="E351" s="249">
        <f>Start.listina!S163</f>
        <v>9999</v>
      </c>
      <c r="F351" s="249">
        <f>Start.listina!T163</f>
        <v>0</v>
      </c>
      <c r="G351" s="4"/>
    </row>
    <row r="352" spans="1:7">
      <c r="A352" s="249" t="str">
        <f>Start.listina!O164</f>
        <v/>
      </c>
      <c r="B352" s="436" t="str">
        <f>Start.listina!P164</f>
        <v xml:space="preserve"> </v>
      </c>
      <c r="C352" s="249" t="str">
        <f>Start.listina!Q164</f>
        <v xml:space="preserve"> </v>
      </c>
      <c r="D352" s="249" t="str">
        <f>Start.listina!R164</f>
        <v xml:space="preserve"> </v>
      </c>
      <c r="E352" s="249">
        <f>Start.listina!S164</f>
        <v>9999</v>
      </c>
      <c r="F352" s="249">
        <f>Start.listina!T164</f>
        <v>0</v>
      </c>
      <c r="G352" s="4"/>
    </row>
    <row r="353" spans="1:7">
      <c r="A353" s="249" t="str">
        <f>Start.listina!O165</f>
        <v/>
      </c>
      <c r="B353" s="436" t="str">
        <f>Start.listina!P165</f>
        <v xml:space="preserve"> </v>
      </c>
      <c r="C353" s="249" t="str">
        <f>Start.listina!Q165</f>
        <v xml:space="preserve"> </v>
      </c>
      <c r="D353" s="249" t="str">
        <f>Start.listina!R165</f>
        <v xml:space="preserve"> </v>
      </c>
      <c r="E353" s="249">
        <f>Start.listina!S165</f>
        <v>9999</v>
      </c>
      <c r="F353" s="249">
        <f>Start.listina!T165</f>
        <v>0</v>
      </c>
      <c r="G353" s="4"/>
    </row>
    <row r="354" spans="1:7">
      <c r="A354" s="249" t="str">
        <f>Start.listina!O166</f>
        <v/>
      </c>
      <c r="B354" s="436" t="str">
        <f>Start.listina!P166</f>
        <v xml:space="preserve"> </v>
      </c>
      <c r="C354" s="249" t="str">
        <f>Start.listina!Q166</f>
        <v xml:space="preserve"> </v>
      </c>
      <c r="D354" s="249" t="str">
        <f>Start.listina!R166</f>
        <v xml:space="preserve"> </v>
      </c>
      <c r="E354" s="249">
        <f>Start.listina!S166</f>
        <v>9999</v>
      </c>
      <c r="F354" s="249">
        <f>Start.listina!T166</f>
        <v>0</v>
      </c>
      <c r="G354" s="4"/>
    </row>
    <row r="355" spans="1:7">
      <c r="A355" s="249" t="str">
        <f>Start.listina!O167</f>
        <v/>
      </c>
      <c r="B355" s="436" t="str">
        <f>Start.listina!P167</f>
        <v xml:space="preserve"> </v>
      </c>
      <c r="C355" s="249" t="str">
        <f>Start.listina!Q167</f>
        <v xml:space="preserve"> </v>
      </c>
      <c r="D355" s="249" t="str">
        <f>Start.listina!R167</f>
        <v xml:space="preserve"> </v>
      </c>
      <c r="E355" s="249">
        <f>Start.listina!S167</f>
        <v>9999</v>
      </c>
      <c r="F355" s="249">
        <f>Start.listina!T167</f>
        <v>0</v>
      </c>
      <c r="G355" s="4"/>
    </row>
    <row r="356" spans="1:7">
      <c r="A356" s="249" t="str">
        <f>Start.listina!O168</f>
        <v/>
      </c>
      <c r="B356" s="436" t="str">
        <f>Start.listina!P168</f>
        <v xml:space="preserve"> </v>
      </c>
      <c r="C356" s="249" t="str">
        <f>Start.listina!Q168</f>
        <v xml:space="preserve"> </v>
      </c>
      <c r="D356" s="249" t="str">
        <f>Start.listina!R168</f>
        <v xml:space="preserve"> </v>
      </c>
      <c r="E356" s="249">
        <f>Start.listina!S168</f>
        <v>9999</v>
      </c>
      <c r="F356" s="249">
        <f>Start.listina!T168</f>
        <v>0</v>
      </c>
      <c r="G356" s="4"/>
    </row>
    <row r="357" spans="1:7">
      <c r="A357" s="249" t="str">
        <f>Start.listina!O169</f>
        <v/>
      </c>
      <c r="B357" s="436" t="str">
        <f>Start.listina!P169</f>
        <v xml:space="preserve"> </v>
      </c>
      <c r="C357" s="249" t="str">
        <f>Start.listina!Q169</f>
        <v xml:space="preserve"> </v>
      </c>
      <c r="D357" s="249" t="str">
        <f>Start.listina!R169</f>
        <v xml:space="preserve"> </v>
      </c>
      <c r="E357" s="249">
        <f>Start.listina!S169</f>
        <v>9999</v>
      </c>
      <c r="F357" s="249">
        <f>Start.listina!T169</f>
        <v>0</v>
      </c>
      <c r="G357" s="4"/>
    </row>
    <row r="358" spans="1:7">
      <c r="A358" s="249" t="str">
        <f>Start.listina!O170</f>
        <v/>
      </c>
      <c r="B358" s="436" t="str">
        <f>Start.listina!P170</f>
        <v xml:space="preserve"> </v>
      </c>
      <c r="C358" s="249" t="str">
        <f>Start.listina!Q170</f>
        <v xml:space="preserve"> </v>
      </c>
      <c r="D358" s="249" t="str">
        <f>Start.listina!R170</f>
        <v xml:space="preserve"> </v>
      </c>
      <c r="E358" s="249">
        <f>Start.listina!S170</f>
        <v>9999</v>
      </c>
      <c r="F358" s="249">
        <f>Start.listina!T170</f>
        <v>0</v>
      </c>
      <c r="G358" s="4"/>
    </row>
    <row r="359" spans="1:7">
      <c r="A359" s="249" t="str">
        <f>Start.listina!O171</f>
        <v/>
      </c>
      <c r="B359" s="436" t="str">
        <f>Start.listina!P171</f>
        <v xml:space="preserve"> </v>
      </c>
      <c r="C359" s="249" t="str">
        <f>Start.listina!Q171</f>
        <v xml:space="preserve"> </v>
      </c>
      <c r="D359" s="249" t="str">
        <f>Start.listina!R171</f>
        <v xml:space="preserve"> </v>
      </c>
      <c r="E359" s="249">
        <f>Start.listina!S171</f>
        <v>9999</v>
      </c>
      <c r="F359" s="249">
        <f>Start.listina!T171</f>
        <v>0</v>
      </c>
      <c r="G359" s="4"/>
    </row>
    <row r="360" spans="1:7">
      <c r="A360" s="249" t="str">
        <f>Start.listina!O172</f>
        <v/>
      </c>
      <c r="B360" s="436" t="str">
        <f>Start.listina!P172</f>
        <v xml:space="preserve"> </v>
      </c>
      <c r="C360" s="249" t="str">
        <f>Start.listina!Q172</f>
        <v xml:space="preserve"> </v>
      </c>
      <c r="D360" s="249" t="str">
        <f>Start.listina!R172</f>
        <v xml:space="preserve"> </v>
      </c>
      <c r="E360" s="249">
        <f>Start.listina!S172</f>
        <v>9999</v>
      </c>
      <c r="F360" s="249">
        <f>Start.listina!T172</f>
        <v>0</v>
      </c>
      <c r="G360" s="4"/>
    </row>
    <row r="361" spans="1:7">
      <c r="A361" s="249" t="str">
        <f>Start.listina!O173</f>
        <v/>
      </c>
      <c r="B361" s="436" t="str">
        <f>Start.listina!P173</f>
        <v xml:space="preserve"> </v>
      </c>
      <c r="C361" s="249" t="str">
        <f>Start.listina!Q173</f>
        <v xml:space="preserve"> </v>
      </c>
      <c r="D361" s="249" t="str">
        <f>Start.listina!R173</f>
        <v xml:space="preserve"> </v>
      </c>
      <c r="E361" s="249">
        <f>Start.listina!S173</f>
        <v>9999</v>
      </c>
      <c r="F361" s="249">
        <f>Start.listina!T173</f>
        <v>0</v>
      </c>
      <c r="G361" s="4"/>
    </row>
    <row r="362" spans="1:7">
      <c r="A362" s="249" t="str">
        <f>Start.listina!O174</f>
        <v/>
      </c>
      <c r="B362" s="436" t="str">
        <f>Start.listina!P174</f>
        <v xml:space="preserve"> </v>
      </c>
      <c r="C362" s="249" t="str">
        <f>Start.listina!Q174</f>
        <v xml:space="preserve"> </v>
      </c>
      <c r="D362" s="249" t="str">
        <f>Start.listina!R174</f>
        <v xml:space="preserve"> </v>
      </c>
      <c r="E362" s="249">
        <f>Start.listina!S174</f>
        <v>9999</v>
      </c>
      <c r="F362" s="249">
        <f>Start.listina!T174</f>
        <v>0</v>
      </c>
      <c r="G362" s="4"/>
    </row>
    <row r="363" spans="1:7">
      <c r="A363" s="249" t="str">
        <f>Start.listina!O175</f>
        <v/>
      </c>
      <c r="B363" s="436" t="str">
        <f>Start.listina!P175</f>
        <v xml:space="preserve"> </v>
      </c>
      <c r="C363" s="249" t="str">
        <f>Start.listina!Q175</f>
        <v xml:space="preserve"> </v>
      </c>
      <c r="D363" s="249" t="str">
        <f>Start.listina!R175</f>
        <v xml:space="preserve"> </v>
      </c>
      <c r="E363" s="249">
        <f>Start.listina!S175</f>
        <v>9999</v>
      </c>
      <c r="F363" s="249">
        <f>Start.listina!T175</f>
        <v>0</v>
      </c>
      <c r="G363" s="4"/>
    </row>
    <row r="364" spans="1:7">
      <c r="A364" s="249" t="str">
        <f>Start.listina!O176</f>
        <v/>
      </c>
      <c r="B364" s="436" t="str">
        <f>Start.listina!P176</f>
        <v xml:space="preserve"> </v>
      </c>
      <c r="C364" s="249" t="str">
        <f>Start.listina!Q176</f>
        <v xml:space="preserve"> </v>
      </c>
      <c r="D364" s="249" t="str">
        <f>Start.listina!R176</f>
        <v xml:space="preserve"> </v>
      </c>
      <c r="E364" s="249">
        <f>Start.listina!S176</f>
        <v>9999</v>
      </c>
      <c r="F364" s="249">
        <f>Start.listina!T176</f>
        <v>0</v>
      </c>
      <c r="G364" s="4"/>
    </row>
    <row r="365" spans="1:7">
      <c r="A365" s="249" t="str">
        <f>Start.listina!O177</f>
        <v/>
      </c>
      <c r="B365" s="436" t="str">
        <f>Start.listina!P177</f>
        <v xml:space="preserve"> </v>
      </c>
      <c r="C365" s="249" t="str">
        <f>Start.listina!Q177</f>
        <v xml:space="preserve"> </v>
      </c>
      <c r="D365" s="249" t="str">
        <f>Start.listina!R177</f>
        <v xml:space="preserve"> </v>
      </c>
      <c r="E365" s="249">
        <f>Start.listina!S177</f>
        <v>9999</v>
      </c>
      <c r="F365" s="249">
        <f>Start.listina!T177</f>
        <v>0</v>
      </c>
      <c r="G365" s="4"/>
    </row>
    <row r="366" spans="1:7">
      <c r="A366" s="249" t="str">
        <f>Start.listina!O178</f>
        <v/>
      </c>
      <c r="B366" s="436" t="str">
        <f>Start.listina!P178</f>
        <v xml:space="preserve"> </v>
      </c>
      <c r="C366" s="249" t="str">
        <f>Start.listina!Q178</f>
        <v xml:space="preserve"> </v>
      </c>
      <c r="D366" s="249" t="str">
        <f>Start.listina!R178</f>
        <v xml:space="preserve"> </v>
      </c>
      <c r="E366" s="249">
        <f>Start.listina!S178</f>
        <v>9999</v>
      </c>
      <c r="F366" s="249">
        <f>Start.listina!T178</f>
        <v>0</v>
      </c>
      <c r="G366" s="4"/>
    </row>
    <row r="367" spans="1:7">
      <c r="A367" s="249" t="str">
        <f>Start.listina!O179</f>
        <v/>
      </c>
      <c r="B367" s="436" t="str">
        <f>Start.listina!P179</f>
        <v xml:space="preserve"> </v>
      </c>
      <c r="C367" s="249" t="str">
        <f>Start.listina!Q179</f>
        <v xml:space="preserve"> </v>
      </c>
      <c r="D367" s="249" t="str">
        <f>Start.listina!R179</f>
        <v xml:space="preserve"> </v>
      </c>
      <c r="E367" s="249">
        <f>Start.listina!S179</f>
        <v>9999</v>
      </c>
      <c r="F367" s="249">
        <f>Start.listina!T179</f>
        <v>0</v>
      </c>
      <c r="G367" s="4"/>
    </row>
    <row r="368" spans="1:7">
      <c r="A368" s="249" t="str">
        <f>Start.listina!O180</f>
        <v/>
      </c>
      <c r="B368" s="436" t="str">
        <f>Start.listina!P180</f>
        <v xml:space="preserve"> </v>
      </c>
      <c r="C368" s="249" t="str">
        <f>Start.listina!Q180</f>
        <v xml:space="preserve"> </v>
      </c>
      <c r="D368" s="249" t="str">
        <f>Start.listina!R180</f>
        <v xml:space="preserve"> </v>
      </c>
      <c r="E368" s="249">
        <f>Start.listina!S180</f>
        <v>9999</v>
      </c>
      <c r="F368" s="249">
        <f>Start.listina!T180</f>
        <v>0</v>
      </c>
      <c r="G368" s="4"/>
    </row>
    <row r="369" spans="1:7">
      <c r="A369" s="249" t="str">
        <f>Start.listina!O181</f>
        <v/>
      </c>
      <c r="B369" s="436" t="str">
        <f>Start.listina!P181</f>
        <v xml:space="preserve"> </v>
      </c>
      <c r="C369" s="249" t="str">
        <f>Start.listina!Q181</f>
        <v xml:space="preserve"> </v>
      </c>
      <c r="D369" s="249" t="str">
        <f>Start.listina!R181</f>
        <v xml:space="preserve"> </v>
      </c>
      <c r="E369" s="249">
        <f>Start.listina!S181</f>
        <v>9999</v>
      </c>
      <c r="F369" s="249">
        <f>Start.listina!T181</f>
        <v>0</v>
      </c>
      <c r="G369" s="4"/>
    </row>
    <row r="370" spans="1:7">
      <c r="A370" s="249" t="str">
        <f>Start.listina!O182</f>
        <v/>
      </c>
      <c r="B370" s="436" t="str">
        <f>Start.listina!P182</f>
        <v xml:space="preserve"> </v>
      </c>
      <c r="C370" s="249" t="str">
        <f>Start.listina!Q182</f>
        <v xml:space="preserve"> </v>
      </c>
      <c r="D370" s="249" t="str">
        <f>Start.listina!R182</f>
        <v xml:space="preserve"> </v>
      </c>
      <c r="E370" s="249">
        <f>Start.listina!S182</f>
        <v>9999</v>
      </c>
      <c r="F370" s="249">
        <f>Start.listina!T182</f>
        <v>0</v>
      </c>
      <c r="G370" s="4"/>
    </row>
    <row r="371" spans="1:7">
      <c r="A371" s="249" t="str">
        <f>Start.listina!O183</f>
        <v/>
      </c>
      <c r="B371" s="436" t="str">
        <f>Start.listina!P183</f>
        <v xml:space="preserve"> </v>
      </c>
      <c r="C371" s="249" t="str">
        <f>Start.listina!Q183</f>
        <v xml:space="preserve"> </v>
      </c>
      <c r="D371" s="249" t="str">
        <f>Start.listina!R183</f>
        <v xml:space="preserve"> </v>
      </c>
      <c r="E371" s="249">
        <f>Start.listina!S183</f>
        <v>9999</v>
      </c>
      <c r="F371" s="249">
        <f>Start.listina!T183</f>
        <v>0</v>
      </c>
      <c r="G371" s="4"/>
    </row>
    <row r="372" spans="1:7">
      <c r="A372" s="249" t="str">
        <f>Start.listina!O184</f>
        <v/>
      </c>
      <c r="B372" s="436" t="str">
        <f>Start.listina!P184</f>
        <v xml:space="preserve"> </v>
      </c>
      <c r="C372" s="249" t="str">
        <f>Start.listina!Q184</f>
        <v xml:space="preserve"> </v>
      </c>
      <c r="D372" s="249" t="str">
        <f>Start.listina!R184</f>
        <v xml:space="preserve"> </v>
      </c>
      <c r="E372" s="249">
        <f>Start.listina!S184</f>
        <v>9999</v>
      </c>
      <c r="F372" s="249">
        <f>Start.listina!T184</f>
        <v>0</v>
      </c>
      <c r="G372" s="4"/>
    </row>
    <row r="373" spans="1:7">
      <c r="A373" s="249" t="str">
        <f>Start.listina!O185</f>
        <v/>
      </c>
      <c r="B373" s="436" t="str">
        <f>Start.listina!P185</f>
        <v xml:space="preserve"> </v>
      </c>
      <c r="C373" s="249" t="str">
        <f>Start.listina!Q185</f>
        <v xml:space="preserve"> </v>
      </c>
      <c r="D373" s="249" t="str">
        <f>Start.listina!R185</f>
        <v xml:space="preserve"> </v>
      </c>
      <c r="E373" s="249">
        <f>Start.listina!S185</f>
        <v>9999</v>
      </c>
      <c r="F373" s="249">
        <f>Start.listina!T185</f>
        <v>0</v>
      </c>
      <c r="G373" s="4"/>
    </row>
    <row r="374" spans="1:7">
      <c r="A374" s="249" t="str">
        <f>Start.listina!O186</f>
        <v/>
      </c>
      <c r="B374" s="436" t="str">
        <f>Start.listina!P186</f>
        <v xml:space="preserve"> </v>
      </c>
      <c r="C374" s="249" t="str">
        <f>Start.listina!Q186</f>
        <v xml:space="preserve"> </v>
      </c>
      <c r="D374" s="249" t="str">
        <f>Start.listina!R186</f>
        <v xml:space="preserve"> </v>
      </c>
      <c r="E374" s="249">
        <f>Start.listina!S186</f>
        <v>9999</v>
      </c>
      <c r="F374" s="249">
        <f>Start.listina!T186</f>
        <v>0</v>
      </c>
      <c r="G374" s="4"/>
    </row>
    <row r="375" spans="1:7">
      <c r="A375" s="249" t="str">
        <f>Start.listina!O187</f>
        <v/>
      </c>
      <c r="B375" s="436" t="str">
        <f>Start.listina!P187</f>
        <v xml:space="preserve"> </v>
      </c>
      <c r="C375" s="249" t="str">
        <f>Start.listina!Q187</f>
        <v xml:space="preserve"> </v>
      </c>
      <c r="D375" s="249" t="str">
        <f>Start.listina!R187</f>
        <v xml:space="preserve"> </v>
      </c>
      <c r="E375" s="249">
        <f>Start.listina!S187</f>
        <v>9999</v>
      </c>
      <c r="F375" s="249">
        <f>Start.listina!T187</f>
        <v>0</v>
      </c>
      <c r="G375" s="4"/>
    </row>
    <row r="376" spans="1:7">
      <c r="A376" s="249" t="str">
        <f>Start.listina!O188</f>
        <v/>
      </c>
      <c r="B376" s="436" t="str">
        <f>Start.listina!P188</f>
        <v xml:space="preserve"> </v>
      </c>
      <c r="C376" s="249" t="str">
        <f>Start.listina!Q188</f>
        <v xml:space="preserve"> </v>
      </c>
      <c r="D376" s="249" t="str">
        <f>Start.listina!R188</f>
        <v xml:space="preserve"> </v>
      </c>
      <c r="E376" s="249">
        <f>Start.listina!S188</f>
        <v>9999</v>
      </c>
      <c r="F376" s="249">
        <f>Start.listina!T188</f>
        <v>0</v>
      </c>
      <c r="G376" s="4"/>
    </row>
    <row r="377" spans="1:7">
      <c r="A377" s="249" t="str">
        <f>Start.listina!O189</f>
        <v/>
      </c>
      <c r="B377" s="436" t="str">
        <f>Start.listina!P189</f>
        <v xml:space="preserve"> </v>
      </c>
      <c r="C377" s="249" t="str">
        <f>Start.listina!Q189</f>
        <v xml:space="preserve"> </v>
      </c>
      <c r="D377" s="249" t="str">
        <f>Start.listina!R189</f>
        <v xml:space="preserve"> </v>
      </c>
      <c r="E377" s="249">
        <f>Start.listina!S189</f>
        <v>9999</v>
      </c>
      <c r="F377" s="249">
        <f>Start.listina!T189</f>
        <v>0</v>
      </c>
      <c r="G377" s="4"/>
    </row>
    <row r="378" spans="1:7">
      <c r="A378" s="249" t="str">
        <f>Start.listina!O190</f>
        <v/>
      </c>
      <c r="B378" s="436" t="str">
        <f>Start.listina!P190</f>
        <v xml:space="preserve"> </v>
      </c>
      <c r="C378" s="249" t="str">
        <f>Start.listina!Q190</f>
        <v xml:space="preserve"> </v>
      </c>
      <c r="D378" s="249" t="str">
        <f>Start.listina!R190</f>
        <v xml:space="preserve"> </v>
      </c>
      <c r="E378" s="249">
        <f>Start.listina!S190</f>
        <v>9999</v>
      </c>
      <c r="F378" s="249">
        <f>Start.listina!T190</f>
        <v>0</v>
      </c>
      <c r="G378" s="4"/>
    </row>
    <row r="379" spans="1:7">
      <c r="A379" s="249" t="str">
        <f>Start.listina!O191</f>
        <v/>
      </c>
      <c r="B379" s="436" t="str">
        <f>Start.listina!P191</f>
        <v xml:space="preserve"> </v>
      </c>
      <c r="C379" s="249" t="str">
        <f>Start.listina!Q191</f>
        <v xml:space="preserve"> </v>
      </c>
      <c r="D379" s="249" t="str">
        <f>Start.listina!R191</f>
        <v xml:space="preserve"> </v>
      </c>
      <c r="E379" s="249">
        <f>Start.listina!S191</f>
        <v>9999</v>
      </c>
      <c r="F379" s="249">
        <f>Start.listina!T191</f>
        <v>0</v>
      </c>
      <c r="G379" s="4"/>
    </row>
    <row r="380" spans="1:7">
      <c r="A380" s="249" t="str">
        <f>Start.listina!O192</f>
        <v/>
      </c>
      <c r="B380" s="436" t="str">
        <f>Start.listina!P192</f>
        <v xml:space="preserve"> </v>
      </c>
      <c r="C380" s="249" t="str">
        <f>Start.listina!Q192</f>
        <v xml:space="preserve"> </v>
      </c>
      <c r="D380" s="249" t="str">
        <f>Start.listina!R192</f>
        <v xml:space="preserve"> </v>
      </c>
      <c r="E380" s="249">
        <f>Start.listina!S192</f>
        <v>9999</v>
      </c>
      <c r="F380" s="249">
        <f>Start.listina!T192</f>
        <v>0</v>
      </c>
      <c r="G380" s="4"/>
    </row>
    <row r="381" spans="1:7">
      <c r="A381" s="249" t="str">
        <f>Start.listina!O193</f>
        <v/>
      </c>
      <c r="B381" s="436" t="str">
        <f>Start.listina!P193</f>
        <v xml:space="preserve"> </v>
      </c>
      <c r="C381" s="249" t="str">
        <f>Start.listina!Q193</f>
        <v xml:space="preserve"> </v>
      </c>
      <c r="D381" s="249" t="str">
        <f>Start.listina!R193</f>
        <v xml:space="preserve"> </v>
      </c>
      <c r="E381" s="249">
        <f>Start.listina!S193</f>
        <v>9999</v>
      </c>
      <c r="F381" s="249">
        <f>Start.listina!T193</f>
        <v>0</v>
      </c>
      <c r="G381" s="4"/>
    </row>
    <row r="382" spans="1:7">
      <c r="A382" s="249" t="str">
        <f>Start.listina!O194</f>
        <v/>
      </c>
      <c r="B382" s="436" t="str">
        <f>Start.listina!P194</f>
        <v xml:space="preserve"> </v>
      </c>
      <c r="C382" s="249" t="str">
        <f>Start.listina!Q194</f>
        <v xml:space="preserve"> </v>
      </c>
      <c r="D382" s="249" t="str">
        <f>Start.listina!R194</f>
        <v xml:space="preserve"> </v>
      </c>
      <c r="E382" s="249">
        <f>Start.listina!S194</f>
        <v>9999</v>
      </c>
      <c r="F382" s="249">
        <f>Start.listina!T194</f>
        <v>0</v>
      </c>
      <c r="G382" s="4"/>
    </row>
    <row r="383" spans="1:7">
      <c r="A383" s="249" t="str">
        <f>Start.listina!O195</f>
        <v/>
      </c>
      <c r="B383" s="436" t="str">
        <f>Start.listina!P195</f>
        <v xml:space="preserve"> </v>
      </c>
      <c r="C383" s="249" t="str">
        <f>Start.listina!Q195</f>
        <v xml:space="preserve"> </v>
      </c>
      <c r="D383" s="249" t="str">
        <f>Start.listina!R195</f>
        <v xml:space="preserve"> </v>
      </c>
      <c r="E383" s="249">
        <f>Start.listina!S195</f>
        <v>9999</v>
      </c>
      <c r="F383" s="249">
        <f>Start.listina!T195</f>
        <v>0</v>
      </c>
      <c r="G383" s="4"/>
    </row>
    <row r="384" spans="1:7">
      <c r="A384" s="249" t="str">
        <f>Start.listina!O196</f>
        <v/>
      </c>
      <c r="B384" s="436" t="str">
        <f>Start.listina!P196</f>
        <v xml:space="preserve"> </v>
      </c>
      <c r="C384" s="249" t="str">
        <f>Start.listina!Q196</f>
        <v xml:space="preserve"> </v>
      </c>
      <c r="D384" s="249" t="str">
        <f>Start.listina!R196</f>
        <v xml:space="preserve"> </v>
      </c>
      <c r="E384" s="249">
        <f>Start.listina!S196</f>
        <v>9999</v>
      </c>
      <c r="F384" s="249">
        <f>Start.listina!T196</f>
        <v>0</v>
      </c>
      <c r="G384" s="4"/>
    </row>
    <row r="385" spans="1:7">
      <c r="A385" s="249" t="str">
        <f>Start.listina!O197</f>
        <v/>
      </c>
      <c r="B385" s="436" t="str">
        <f>Start.listina!P197</f>
        <v xml:space="preserve"> </v>
      </c>
      <c r="C385" s="249" t="str">
        <f>Start.listina!Q197</f>
        <v xml:space="preserve"> </v>
      </c>
      <c r="D385" s="249" t="str">
        <f>Start.listina!R197</f>
        <v xml:space="preserve"> </v>
      </c>
      <c r="E385" s="249">
        <f>Start.listina!S197</f>
        <v>9999</v>
      </c>
      <c r="F385" s="249">
        <f>Start.listina!T197</f>
        <v>0</v>
      </c>
      <c r="G385" s="4"/>
    </row>
    <row r="386" spans="1:7">
      <c r="A386" s="249" t="str">
        <f>Start.listina!O198</f>
        <v/>
      </c>
      <c r="B386" s="436" t="str">
        <f>Start.listina!P198</f>
        <v xml:space="preserve"> </v>
      </c>
      <c r="C386" s="249" t="str">
        <f>Start.listina!Q198</f>
        <v xml:space="preserve"> </v>
      </c>
      <c r="D386" s="249" t="str">
        <f>Start.listina!R198</f>
        <v xml:space="preserve"> </v>
      </c>
      <c r="E386" s="249">
        <f>Start.listina!S198</f>
        <v>9999</v>
      </c>
      <c r="F386" s="249">
        <f>Start.listina!T198</f>
        <v>0</v>
      </c>
      <c r="G386" s="4"/>
    </row>
    <row r="387" spans="1:7">
      <c r="A387" s="249" t="str">
        <f>Start.listina!O199</f>
        <v/>
      </c>
      <c r="B387" s="436" t="str">
        <f>Start.listina!P199</f>
        <v xml:space="preserve"> </v>
      </c>
      <c r="C387" s="249" t="str">
        <f>Start.listina!Q199</f>
        <v xml:space="preserve"> </v>
      </c>
      <c r="D387" s="249" t="str">
        <f>Start.listina!R199</f>
        <v xml:space="preserve"> </v>
      </c>
      <c r="E387" s="249">
        <f>Start.listina!S199</f>
        <v>9999</v>
      </c>
      <c r="F387" s="249">
        <f>Start.listina!T199</f>
        <v>0</v>
      </c>
      <c r="G387" s="4"/>
    </row>
    <row r="388" spans="1:7">
      <c r="A388" s="249" t="str">
        <f>Start.listina!O200</f>
        <v/>
      </c>
      <c r="B388" s="436" t="str">
        <f>Start.listina!P200</f>
        <v xml:space="preserve"> </v>
      </c>
      <c r="C388" s="249" t="str">
        <f>Start.listina!Q200</f>
        <v xml:space="preserve"> </v>
      </c>
      <c r="D388" s="249" t="str">
        <f>Start.listina!R200</f>
        <v xml:space="preserve"> </v>
      </c>
      <c r="E388" s="249">
        <f>Start.listina!S200</f>
        <v>9999</v>
      </c>
      <c r="F388" s="249">
        <f>Start.listina!T200</f>
        <v>0</v>
      </c>
      <c r="G388" s="4"/>
    </row>
    <row r="389" spans="1:7">
      <c r="A389" s="249" t="str">
        <f>Start.listina!O201</f>
        <v/>
      </c>
      <c r="B389" s="436" t="str">
        <f>Start.listina!P201</f>
        <v xml:space="preserve"> </v>
      </c>
      <c r="C389" s="249" t="str">
        <f>Start.listina!Q201</f>
        <v xml:space="preserve"> </v>
      </c>
      <c r="D389" s="249" t="str">
        <f>Start.listina!R201</f>
        <v xml:space="preserve"> </v>
      </c>
      <c r="E389" s="249">
        <f>Start.listina!S201</f>
        <v>9999</v>
      </c>
      <c r="F389" s="249">
        <f>Start.listina!T201</f>
        <v>0</v>
      </c>
      <c r="G389" s="4"/>
    </row>
    <row r="390" spans="1:7">
      <c r="A390" s="249" t="str">
        <f>Start.listina!O202</f>
        <v/>
      </c>
      <c r="B390" s="436" t="str">
        <f>Start.listina!P202</f>
        <v xml:space="preserve"> </v>
      </c>
      <c r="C390" s="249" t="str">
        <f>Start.listina!Q202</f>
        <v xml:space="preserve"> </v>
      </c>
      <c r="D390" s="249" t="str">
        <f>Start.listina!R202</f>
        <v xml:space="preserve"> </v>
      </c>
      <c r="E390" s="249">
        <f>Start.listina!S202</f>
        <v>9999</v>
      </c>
      <c r="F390" s="249">
        <f>Start.listina!T202</f>
        <v>0</v>
      </c>
      <c r="G390" s="4"/>
    </row>
    <row r="391" spans="1:7">
      <c r="A391" s="249" t="str">
        <f>Start.listina!U13</f>
        <v/>
      </c>
      <c r="B391" s="436" t="str">
        <f>Start.listina!V13</f>
        <v>XXXXX</v>
      </c>
      <c r="C391" s="249" t="str">
        <f>Start.listina!W13</f>
        <v xml:space="preserve"> </v>
      </c>
      <c r="D391" s="249" t="str">
        <f>Start.listina!X13</f>
        <v xml:space="preserve"> </v>
      </c>
      <c r="E391" s="249">
        <f>Start.listina!Y13</f>
        <v>9999</v>
      </c>
      <c r="F391" s="249">
        <f>Start.listina!Z13</f>
        <v>0</v>
      </c>
      <c r="G391" s="4"/>
    </row>
    <row r="392" spans="1:7">
      <c r="A392" s="250" t="str">
        <f>Start.listina!U14</f>
        <v/>
      </c>
      <c r="B392" s="437" t="str">
        <f>Start.listina!V14</f>
        <v>Bačo David</v>
      </c>
      <c r="C392" s="250" t="str">
        <f>Start.listina!W14</f>
        <v xml:space="preserve"> </v>
      </c>
      <c r="D392" s="250" t="str">
        <f>Start.listina!X14</f>
        <v xml:space="preserve"> </v>
      </c>
      <c r="E392" s="250">
        <f>Start.listina!Y14</f>
        <v>9999</v>
      </c>
      <c r="F392" s="250">
        <f>Start.listina!Z14</f>
        <v>0</v>
      </c>
      <c r="G392" s="4"/>
    </row>
    <row r="393" spans="1:7">
      <c r="A393" s="250" t="str">
        <f>Start.listina!U15</f>
        <v/>
      </c>
      <c r="B393" s="437" t="str">
        <f>Start.listina!V15</f>
        <v>Pasterčák Josef</v>
      </c>
      <c r="C393" s="250" t="str">
        <f>Start.listina!W15</f>
        <v xml:space="preserve"> </v>
      </c>
      <c r="D393" s="250" t="str">
        <f>Start.listina!X15</f>
        <v xml:space="preserve"> </v>
      </c>
      <c r="E393" s="250">
        <f>Start.listina!Y15</f>
        <v>9999</v>
      </c>
      <c r="F393" s="250">
        <f>Start.listina!Z15</f>
        <v>0</v>
      </c>
      <c r="G393" s="4"/>
    </row>
    <row r="394" spans="1:7">
      <c r="A394" s="250">
        <f>Start.listina!U16</f>
        <v>97262</v>
      </c>
      <c r="B394" s="437" t="str">
        <f>Start.listina!V16</f>
        <v>Žídková</v>
      </c>
      <c r="C394" s="250" t="str">
        <f>Start.listina!W16</f>
        <v>Lenka</v>
      </c>
      <c r="D394" s="250" t="str">
        <f>Start.listina!X16</f>
        <v>SOKOL Staříč</v>
      </c>
      <c r="E394" s="250">
        <f>Start.listina!Y16</f>
        <v>771</v>
      </c>
      <c r="F394" s="250">
        <f>Start.listina!Z16</f>
        <v>0</v>
      </c>
      <c r="G394" s="4"/>
    </row>
    <row r="395" spans="1:7">
      <c r="A395" s="250" t="str">
        <f>Start.listina!U17</f>
        <v/>
      </c>
      <c r="B395" s="437" t="str">
        <f>Start.listina!V17</f>
        <v>xxa</v>
      </c>
      <c r="C395" s="250" t="str">
        <f>Start.listina!W17</f>
        <v xml:space="preserve"> </v>
      </c>
      <c r="D395" s="250" t="str">
        <f>Start.listina!X17</f>
        <v xml:space="preserve"> </v>
      </c>
      <c r="E395" s="250">
        <f>Start.listina!Y17</f>
        <v>9999</v>
      </c>
      <c r="F395" s="250">
        <f>Start.listina!Z17</f>
        <v>0</v>
      </c>
      <c r="G395" s="4"/>
    </row>
    <row r="396" spans="1:7">
      <c r="A396" s="250" t="str">
        <f>Start.listina!U18</f>
        <v/>
      </c>
      <c r="B396" s="437" t="str">
        <f>Start.listina!V18</f>
        <v>XI XAO</v>
      </c>
      <c r="C396" s="250" t="str">
        <f>Start.listina!W18</f>
        <v xml:space="preserve"> </v>
      </c>
      <c r="D396" s="250" t="str">
        <f>Start.listina!X18</f>
        <v xml:space="preserve"> </v>
      </c>
      <c r="E396" s="250">
        <f>Start.listina!Y18</f>
        <v>9999</v>
      </c>
      <c r="F396" s="250">
        <f>Start.listina!Z18</f>
        <v>0</v>
      </c>
      <c r="G396" s="4"/>
    </row>
    <row r="397" spans="1:7">
      <c r="A397" s="250" t="str">
        <f>Start.listina!U19</f>
        <v/>
      </c>
      <c r="B397" s="437" t="str">
        <f>Start.listina!V19</f>
        <v xml:space="preserve"> </v>
      </c>
      <c r="C397" s="250" t="str">
        <f>Start.listina!W19</f>
        <v xml:space="preserve"> </v>
      </c>
      <c r="D397" s="250" t="str">
        <f>Start.listina!X19</f>
        <v xml:space="preserve"> </v>
      </c>
      <c r="E397" s="250">
        <f>Start.listina!Y19</f>
        <v>9999</v>
      </c>
      <c r="F397" s="250">
        <f>Start.listina!Z19</f>
        <v>0</v>
      </c>
      <c r="G397" s="4"/>
    </row>
    <row r="398" spans="1:7">
      <c r="A398" s="250" t="str">
        <f>Start.listina!U20</f>
        <v/>
      </c>
      <c r="B398" s="437" t="str">
        <f>Start.listina!V20</f>
        <v xml:space="preserve"> </v>
      </c>
      <c r="C398" s="250" t="str">
        <f>Start.listina!W20</f>
        <v xml:space="preserve"> </v>
      </c>
      <c r="D398" s="250" t="str">
        <f>Start.listina!X20</f>
        <v xml:space="preserve"> </v>
      </c>
      <c r="E398" s="250">
        <f>Start.listina!Y20</f>
        <v>9999</v>
      </c>
      <c r="F398" s="250">
        <f>Start.listina!Z20</f>
        <v>0</v>
      </c>
      <c r="G398" s="4"/>
    </row>
    <row r="399" spans="1:7">
      <c r="A399" s="250" t="str">
        <f>Start.listina!U21</f>
        <v/>
      </c>
      <c r="B399" s="437" t="str">
        <f>Start.listina!V21</f>
        <v xml:space="preserve"> </v>
      </c>
      <c r="C399" s="250" t="str">
        <f>Start.listina!W21</f>
        <v xml:space="preserve"> </v>
      </c>
      <c r="D399" s="250" t="str">
        <f>Start.listina!X21</f>
        <v xml:space="preserve"> </v>
      </c>
      <c r="E399" s="250">
        <f>Start.listina!Y21</f>
        <v>9999</v>
      </c>
      <c r="F399" s="250">
        <f>Start.listina!Z21</f>
        <v>0</v>
      </c>
      <c r="G399" s="4"/>
    </row>
    <row r="400" spans="1:7">
      <c r="A400" s="250" t="str">
        <f>Start.listina!U22</f>
        <v/>
      </c>
      <c r="B400" s="437" t="str">
        <f>Start.listina!V22</f>
        <v xml:space="preserve"> </v>
      </c>
      <c r="C400" s="250" t="str">
        <f>Start.listina!W22</f>
        <v xml:space="preserve"> </v>
      </c>
      <c r="D400" s="250" t="str">
        <f>Start.listina!X22</f>
        <v xml:space="preserve"> </v>
      </c>
      <c r="E400" s="250">
        <f>Start.listina!Y22</f>
        <v>9999</v>
      </c>
      <c r="F400" s="250">
        <f>Start.listina!Z22</f>
        <v>0</v>
      </c>
      <c r="G400" s="4"/>
    </row>
    <row r="401" spans="1:7">
      <c r="A401" s="250" t="str">
        <f>Start.listina!U23</f>
        <v/>
      </c>
      <c r="B401" s="437" t="str">
        <f>Start.listina!V23</f>
        <v xml:space="preserve"> </v>
      </c>
      <c r="C401" s="250" t="str">
        <f>Start.listina!W23</f>
        <v xml:space="preserve"> </v>
      </c>
      <c r="D401" s="250" t="str">
        <f>Start.listina!X23</f>
        <v xml:space="preserve"> </v>
      </c>
      <c r="E401" s="250">
        <f>Start.listina!Y23</f>
        <v>9999</v>
      </c>
      <c r="F401" s="250">
        <f>Start.listina!Z23</f>
        <v>0</v>
      </c>
      <c r="G401" s="4"/>
    </row>
    <row r="402" spans="1:7">
      <c r="A402" s="250" t="str">
        <f>Start.listina!U24</f>
        <v/>
      </c>
      <c r="B402" s="437" t="str">
        <f>Start.listina!V24</f>
        <v xml:space="preserve"> </v>
      </c>
      <c r="C402" s="250" t="str">
        <f>Start.listina!W24</f>
        <v xml:space="preserve"> </v>
      </c>
      <c r="D402" s="250" t="str">
        <f>Start.listina!X24</f>
        <v xml:space="preserve"> </v>
      </c>
      <c r="E402" s="250">
        <f>Start.listina!Y24</f>
        <v>9999</v>
      </c>
      <c r="F402" s="250">
        <f>Start.listina!Z24</f>
        <v>0</v>
      </c>
      <c r="G402" s="4"/>
    </row>
    <row r="403" spans="1:7">
      <c r="A403" s="250" t="str">
        <f>Start.listina!U25</f>
        <v/>
      </c>
      <c r="B403" s="437" t="str">
        <f>Start.listina!V25</f>
        <v xml:space="preserve"> </v>
      </c>
      <c r="C403" s="250" t="str">
        <f>Start.listina!W25</f>
        <v xml:space="preserve"> </v>
      </c>
      <c r="D403" s="250" t="str">
        <f>Start.listina!X25</f>
        <v xml:space="preserve"> </v>
      </c>
      <c r="E403" s="250">
        <f>Start.listina!Y25</f>
        <v>9999</v>
      </c>
      <c r="F403" s="250">
        <f>Start.listina!Z25</f>
        <v>0</v>
      </c>
      <c r="G403" s="4"/>
    </row>
    <row r="404" spans="1:7">
      <c r="A404" s="250" t="str">
        <f>Start.listina!U26</f>
        <v/>
      </c>
      <c r="B404" s="437" t="str">
        <f>Start.listina!V26</f>
        <v xml:space="preserve"> </v>
      </c>
      <c r="C404" s="250" t="str">
        <f>Start.listina!W26</f>
        <v xml:space="preserve"> </v>
      </c>
      <c r="D404" s="250" t="str">
        <f>Start.listina!X26</f>
        <v xml:space="preserve"> </v>
      </c>
      <c r="E404" s="250">
        <f>Start.listina!Y26</f>
        <v>9999</v>
      </c>
      <c r="F404" s="250">
        <f>Start.listina!Z26</f>
        <v>0</v>
      </c>
      <c r="G404" s="4"/>
    </row>
    <row r="405" spans="1:7">
      <c r="A405" s="250" t="str">
        <f>Start.listina!U27</f>
        <v/>
      </c>
      <c r="B405" s="437" t="str">
        <f>Start.listina!V27</f>
        <v xml:space="preserve"> </v>
      </c>
      <c r="C405" s="250" t="str">
        <f>Start.listina!W27</f>
        <v xml:space="preserve"> </v>
      </c>
      <c r="D405" s="250" t="str">
        <f>Start.listina!X27</f>
        <v xml:space="preserve"> </v>
      </c>
      <c r="E405" s="250">
        <f>Start.listina!Y27</f>
        <v>9999</v>
      </c>
      <c r="F405" s="250">
        <f>Start.listina!Z27</f>
        <v>0</v>
      </c>
      <c r="G405" s="4"/>
    </row>
    <row r="406" spans="1:7">
      <c r="A406" s="250" t="str">
        <f>Start.listina!U28</f>
        <v/>
      </c>
      <c r="B406" s="437" t="str">
        <f>Start.listina!V28</f>
        <v xml:space="preserve"> </v>
      </c>
      <c r="C406" s="250" t="str">
        <f>Start.listina!W28</f>
        <v xml:space="preserve"> </v>
      </c>
      <c r="D406" s="250" t="str">
        <f>Start.listina!X28</f>
        <v xml:space="preserve"> </v>
      </c>
      <c r="E406" s="250">
        <f>Start.listina!Y28</f>
        <v>9999</v>
      </c>
      <c r="F406" s="250">
        <f>Start.listina!Z28</f>
        <v>0</v>
      </c>
      <c r="G406" s="4"/>
    </row>
    <row r="407" spans="1:7">
      <c r="A407" s="250" t="str">
        <f>Start.listina!U29</f>
        <v/>
      </c>
      <c r="B407" s="437" t="str">
        <f>Start.listina!V29</f>
        <v xml:space="preserve"> </v>
      </c>
      <c r="C407" s="250" t="str">
        <f>Start.listina!W29</f>
        <v xml:space="preserve"> </v>
      </c>
      <c r="D407" s="250" t="str">
        <f>Start.listina!X29</f>
        <v xml:space="preserve"> </v>
      </c>
      <c r="E407" s="250">
        <f>Start.listina!Y29</f>
        <v>9999</v>
      </c>
      <c r="F407" s="250">
        <f>Start.listina!Z29</f>
        <v>0</v>
      </c>
      <c r="G407" s="4"/>
    </row>
    <row r="408" spans="1:7">
      <c r="A408" s="250" t="str">
        <f>Start.listina!U30</f>
        <v/>
      </c>
      <c r="B408" s="437" t="str">
        <f>Start.listina!V30</f>
        <v xml:space="preserve"> </v>
      </c>
      <c r="C408" s="250" t="str">
        <f>Start.listina!W30</f>
        <v xml:space="preserve"> </v>
      </c>
      <c r="D408" s="250" t="str">
        <f>Start.listina!X30</f>
        <v xml:space="preserve"> </v>
      </c>
      <c r="E408" s="250">
        <f>Start.listina!Y30</f>
        <v>9999</v>
      </c>
      <c r="F408" s="250">
        <f>Start.listina!Z30</f>
        <v>0</v>
      </c>
      <c r="G408" s="4"/>
    </row>
    <row r="409" spans="1:7">
      <c r="A409" s="250" t="str">
        <f>Start.listina!U31</f>
        <v/>
      </c>
      <c r="B409" s="437" t="str">
        <f>Start.listina!V31</f>
        <v xml:space="preserve"> </v>
      </c>
      <c r="C409" s="250" t="str">
        <f>Start.listina!W31</f>
        <v xml:space="preserve"> </v>
      </c>
      <c r="D409" s="250" t="str">
        <f>Start.listina!X31</f>
        <v xml:space="preserve"> </v>
      </c>
      <c r="E409" s="250">
        <f>Start.listina!Y31</f>
        <v>9999</v>
      </c>
      <c r="F409" s="250">
        <f>Start.listina!Z31</f>
        <v>0</v>
      </c>
      <c r="G409" s="4"/>
    </row>
    <row r="410" spans="1:7">
      <c r="A410" s="250" t="str">
        <f>Start.listina!U32</f>
        <v/>
      </c>
      <c r="B410" s="437" t="str">
        <f>Start.listina!V32</f>
        <v xml:space="preserve"> </v>
      </c>
      <c r="C410" s="250" t="str">
        <f>Start.listina!W32</f>
        <v xml:space="preserve"> </v>
      </c>
      <c r="D410" s="250" t="str">
        <f>Start.listina!X32</f>
        <v xml:space="preserve"> </v>
      </c>
      <c r="E410" s="250">
        <f>Start.listina!Y32</f>
        <v>9999</v>
      </c>
      <c r="F410" s="250">
        <f>Start.listina!Z32</f>
        <v>0</v>
      </c>
      <c r="G410" s="4"/>
    </row>
    <row r="411" spans="1:7">
      <c r="A411" s="250" t="str">
        <f>Start.listina!U33</f>
        <v/>
      </c>
      <c r="B411" s="437" t="str">
        <f>Start.listina!V33</f>
        <v xml:space="preserve"> </v>
      </c>
      <c r="C411" s="250" t="str">
        <f>Start.listina!W33</f>
        <v xml:space="preserve"> </v>
      </c>
      <c r="D411" s="250" t="str">
        <f>Start.listina!X33</f>
        <v xml:space="preserve"> </v>
      </c>
      <c r="E411" s="250">
        <f>Start.listina!Y33</f>
        <v>9999</v>
      </c>
      <c r="F411" s="250">
        <f>Start.listina!Z33</f>
        <v>0</v>
      </c>
      <c r="G411" s="4"/>
    </row>
    <row r="412" spans="1:7">
      <c r="A412" s="250" t="str">
        <f>Start.listina!U34</f>
        <v/>
      </c>
      <c r="B412" s="437" t="str">
        <f>Start.listina!V34</f>
        <v xml:space="preserve"> </v>
      </c>
      <c r="C412" s="250" t="str">
        <f>Start.listina!W34</f>
        <v xml:space="preserve"> </v>
      </c>
      <c r="D412" s="250" t="str">
        <f>Start.listina!X34</f>
        <v xml:space="preserve"> </v>
      </c>
      <c r="E412" s="250">
        <f>Start.listina!Y34</f>
        <v>9999</v>
      </c>
      <c r="F412" s="250">
        <f>Start.listina!Z34</f>
        <v>0</v>
      </c>
      <c r="G412" s="4"/>
    </row>
    <row r="413" spans="1:7">
      <c r="A413" s="250" t="str">
        <f>Start.listina!U35</f>
        <v/>
      </c>
      <c r="B413" s="437" t="str">
        <f>Start.listina!V35</f>
        <v xml:space="preserve"> </v>
      </c>
      <c r="C413" s="250" t="str">
        <f>Start.listina!W35</f>
        <v xml:space="preserve"> </v>
      </c>
      <c r="D413" s="250" t="str">
        <f>Start.listina!X35</f>
        <v xml:space="preserve"> </v>
      </c>
      <c r="E413" s="250">
        <f>Start.listina!Y35</f>
        <v>9999</v>
      </c>
      <c r="F413" s="250">
        <f>Start.listina!Z35</f>
        <v>0</v>
      </c>
      <c r="G413" s="4"/>
    </row>
    <row r="414" spans="1:7">
      <c r="A414" s="250" t="str">
        <f>Start.listina!U36</f>
        <v/>
      </c>
      <c r="B414" s="437" t="str">
        <f>Start.listina!V36</f>
        <v xml:space="preserve"> </v>
      </c>
      <c r="C414" s="250" t="str">
        <f>Start.listina!W36</f>
        <v xml:space="preserve"> </v>
      </c>
      <c r="D414" s="250" t="str">
        <f>Start.listina!X36</f>
        <v xml:space="preserve"> </v>
      </c>
      <c r="E414" s="250">
        <f>Start.listina!Y36</f>
        <v>9999</v>
      </c>
      <c r="F414" s="250">
        <f>Start.listina!Z36</f>
        <v>0</v>
      </c>
      <c r="G414" s="4"/>
    </row>
    <row r="415" spans="1:7">
      <c r="A415" s="250" t="str">
        <f>Start.listina!U37</f>
        <v/>
      </c>
      <c r="B415" s="437" t="str">
        <f>Start.listina!V37</f>
        <v xml:space="preserve"> </v>
      </c>
      <c r="C415" s="250" t="str">
        <f>Start.listina!W37</f>
        <v xml:space="preserve"> </v>
      </c>
      <c r="D415" s="250" t="str">
        <f>Start.listina!X37</f>
        <v xml:space="preserve"> </v>
      </c>
      <c r="E415" s="250">
        <f>Start.listina!Y37</f>
        <v>9999</v>
      </c>
      <c r="F415" s="250">
        <f>Start.listina!Z37</f>
        <v>0</v>
      </c>
      <c r="G415" s="4"/>
    </row>
    <row r="416" spans="1:7">
      <c r="A416" s="250" t="str">
        <f>Start.listina!U38</f>
        <v/>
      </c>
      <c r="B416" s="437" t="str">
        <f>Start.listina!V38</f>
        <v xml:space="preserve"> </v>
      </c>
      <c r="C416" s="250" t="str">
        <f>Start.listina!W38</f>
        <v xml:space="preserve"> </v>
      </c>
      <c r="D416" s="250" t="str">
        <f>Start.listina!X38</f>
        <v xml:space="preserve"> </v>
      </c>
      <c r="E416" s="250">
        <f>Start.listina!Y38</f>
        <v>9999</v>
      </c>
      <c r="F416" s="250">
        <f>Start.listina!Z38</f>
        <v>0</v>
      </c>
      <c r="G416" s="4"/>
    </row>
    <row r="417" spans="1:7">
      <c r="A417" s="250" t="str">
        <f>Start.listina!U39</f>
        <v/>
      </c>
      <c r="B417" s="437" t="str">
        <f>Start.listina!V39</f>
        <v xml:space="preserve"> </v>
      </c>
      <c r="C417" s="250" t="str">
        <f>Start.listina!W39</f>
        <v xml:space="preserve"> </v>
      </c>
      <c r="D417" s="250" t="str">
        <f>Start.listina!X39</f>
        <v xml:space="preserve"> </v>
      </c>
      <c r="E417" s="250">
        <f>Start.listina!Y39</f>
        <v>9999</v>
      </c>
      <c r="F417" s="250">
        <f>Start.listina!Z39</f>
        <v>0</v>
      </c>
      <c r="G417" s="4"/>
    </row>
    <row r="418" spans="1:7">
      <c r="A418" s="250" t="str">
        <f>Start.listina!U40</f>
        <v/>
      </c>
      <c r="B418" s="437" t="str">
        <f>Start.listina!V40</f>
        <v xml:space="preserve"> </v>
      </c>
      <c r="C418" s="250" t="str">
        <f>Start.listina!W40</f>
        <v xml:space="preserve"> </v>
      </c>
      <c r="D418" s="250" t="str">
        <f>Start.listina!X40</f>
        <v xml:space="preserve"> </v>
      </c>
      <c r="E418" s="250">
        <f>Start.listina!Y40</f>
        <v>9999</v>
      </c>
      <c r="F418" s="250">
        <f>Start.listina!Z40</f>
        <v>0</v>
      </c>
      <c r="G418" s="4"/>
    </row>
    <row r="419" spans="1:7">
      <c r="A419" s="250" t="str">
        <f>Start.listina!U41</f>
        <v/>
      </c>
      <c r="B419" s="437" t="str">
        <f>Start.listina!V41</f>
        <v xml:space="preserve"> </v>
      </c>
      <c r="C419" s="250" t="str">
        <f>Start.listina!W41</f>
        <v xml:space="preserve"> </v>
      </c>
      <c r="D419" s="250" t="str">
        <f>Start.listina!X41</f>
        <v xml:space="preserve"> </v>
      </c>
      <c r="E419" s="250">
        <f>Start.listina!Y41</f>
        <v>9999</v>
      </c>
      <c r="F419" s="250">
        <f>Start.listina!Z41</f>
        <v>0</v>
      </c>
      <c r="G419" s="4"/>
    </row>
    <row r="420" spans="1:7">
      <c r="A420" s="250" t="str">
        <f>Start.listina!U42</f>
        <v/>
      </c>
      <c r="B420" s="437" t="str">
        <f>Start.listina!V42</f>
        <v xml:space="preserve"> </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 xml:space="preserve"> </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 xml:space="preserve"> </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 xml:space="preserve"> </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 xml:space="preserve"> </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 xml:space="preserve"> </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50</v>
      </c>
      <c r="B2" s="9" t="s">
        <v>48</v>
      </c>
    </row>
    <row r="3" spans="1:43">
      <c r="A3" s="1" t="str">
        <f>Nasazení!B3</f>
        <v>A1</v>
      </c>
      <c r="B3" s="10" t="str">
        <f>Nasazení!C3</f>
        <v>1 PAK Albrechtice - Bukovčík Jan</v>
      </c>
      <c r="C3" t="str">
        <f t="shared" ref="C3:C34" si="0">IF(T(A3)="","X"," ")</f>
        <v xml:space="preserve"> </v>
      </c>
    </row>
    <row r="4" spans="1:43">
      <c r="A4" s="1" t="str">
        <f>Nasazení!B6</f>
        <v>A2</v>
      </c>
      <c r="B4" s="10" t="str">
        <f>Nasazení!C6</f>
        <v>4 TOP - ORLOVÁ - Puhr Jaromír</v>
      </c>
      <c r="C4" t="str">
        <f t="shared" si="0"/>
        <v xml:space="preserve"> </v>
      </c>
    </row>
    <row r="5" spans="1:43">
      <c r="A5" s="1" t="str">
        <f>Nasazení!B7</f>
        <v>A3</v>
      </c>
      <c r="B5" s="10" t="str">
        <f>Nasazení!C7</f>
        <v>5 TOP - ORLOVÁ - Brevčinský Tomáš</v>
      </c>
      <c r="C5" t="str">
        <f t="shared" si="0"/>
        <v xml:space="preserve"> </v>
      </c>
    </row>
    <row r="6" spans="1:43">
      <c r="A6" s="1" t="str">
        <f>Nasazení!B10</f>
        <v>A4</v>
      </c>
      <c r="B6" s="10" t="str">
        <f>Nasazení!C10</f>
        <v xml:space="preserve">8   - Pavel Tomiš  </v>
      </c>
      <c r="C6" t="str">
        <f t="shared" si="0"/>
        <v xml:space="preserve"> </v>
      </c>
    </row>
    <row r="7" spans="1:43">
      <c r="A7" s="1" t="str">
        <f>Nasazení!B4</f>
        <v>B1</v>
      </c>
      <c r="B7" s="10" t="str">
        <f>Nasazení!C4</f>
        <v>2 TOP - ORLOVÁ - Bury Radim</v>
      </c>
      <c r="C7" t="str">
        <f t="shared" si="0"/>
        <v xml:space="preserve"> </v>
      </c>
    </row>
    <row r="8" spans="1:43">
      <c r="A8" s="1" t="str">
        <f>Nasazení!B5</f>
        <v>B2</v>
      </c>
      <c r="B8" s="10" t="str">
        <f>Nasazení!C5</f>
        <v>3 PAK Albrechtice - Valík Václav</v>
      </c>
      <c r="C8" t="str">
        <f t="shared" si="0"/>
        <v xml:space="preserve"> </v>
      </c>
    </row>
    <row r="9" spans="1:43">
      <c r="A9" s="1" t="str">
        <f>Nasazení!B8</f>
        <v>B3</v>
      </c>
      <c r="B9" s="10" t="str">
        <f>Nasazení!C8</f>
        <v>6 SOKOL Staříč - Brož Karel</v>
      </c>
      <c r="C9" t="str">
        <f t="shared" si="0"/>
        <v xml:space="preserve"> </v>
      </c>
    </row>
    <row r="10" spans="1:43">
      <c r="A10" s="1" t="str">
        <f>Nasazení!B9</f>
        <v>B4</v>
      </c>
      <c r="B10" s="10" t="str">
        <f>Nasazení!C9</f>
        <v>7 SOKOL Staříč - Kozelský Martin</v>
      </c>
      <c r="C10" t="str">
        <f t="shared" si="0"/>
        <v xml:space="preserve"> </v>
      </c>
    </row>
    <row r="11" spans="1:43">
      <c r="A11" s="1">
        <f>Nasazení!B213</f>
        <v>0</v>
      </c>
      <c r="B11" s="10">
        <f>Nasazení!C213</f>
        <v>0</v>
      </c>
      <c r="C11" t="str">
        <f t="shared" si="0"/>
        <v>X</v>
      </c>
    </row>
    <row r="12" spans="1:43">
      <c r="A12" s="1">
        <f>Nasazení!B224</f>
        <v>0</v>
      </c>
      <c r="B12" s="10">
        <f>Nasazení!C224</f>
        <v>0</v>
      </c>
      <c r="C12" t="str">
        <f t="shared" si="0"/>
        <v>X</v>
      </c>
    </row>
    <row r="13" spans="1:43">
      <c r="A13" s="1">
        <f>Nasazení!B214</f>
        <v>0</v>
      </c>
      <c r="B13" s="10">
        <f>Nasazení!C214</f>
        <v>0</v>
      </c>
      <c r="C13" t="str">
        <f t="shared" si="0"/>
        <v>X</v>
      </c>
    </row>
    <row r="14" spans="1:43">
      <c r="A14" s="1">
        <f>Nasazení!B223</f>
        <v>0</v>
      </c>
      <c r="B14" s="10">
        <f>Nasazení!C223</f>
        <v>0</v>
      </c>
      <c r="C14" t="str">
        <f t="shared" si="0"/>
        <v>X</v>
      </c>
    </row>
    <row r="15" spans="1:43">
      <c r="A15" s="1">
        <f>Nasazení!B215</f>
        <v>0</v>
      </c>
      <c r="B15" s="10">
        <f>Nasazení!C215</f>
        <v>0</v>
      </c>
      <c r="C15" t="str">
        <f t="shared" si="0"/>
        <v>X</v>
      </c>
    </row>
    <row r="16" spans="1:43">
      <c r="A16" s="1">
        <f>Nasazení!B222</f>
        <v>0</v>
      </c>
      <c r="B16" s="10">
        <f>Nasazení!C222</f>
        <v>0</v>
      </c>
      <c r="C16" t="str">
        <f t="shared" si="0"/>
        <v>X</v>
      </c>
    </row>
    <row r="17" spans="1:3">
      <c r="A17" s="1">
        <f>Nasazení!B216</f>
        <v>0</v>
      </c>
      <c r="B17" s="10">
        <f>Nasazení!C216</f>
        <v>0</v>
      </c>
      <c r="C17" t="str">
        <f t="shared" si="0"/>
        <v>X</v>
      </c>
    </row>
    <row r="18" spans="1:3">
      <c r="A18" s="1">
        <f>Nasazení!B221</f>
        <v>0</v>
      </c>
      <c r="B18" s="10">
        <f>Nasazení!C221</f>
        <v>0</v>
      </c>
      <c r="C18" t="str">
        <f t="shared" si="0"/>
        <v>X</v>
      </c>
    </row>
    <row r="19" spans="1:3">
      <c r="A19" s="1">
        <f>Nasazení!B217</f>
        <v>0</v>
      </c>
      <c r="B19" s="10">
        <f>Nasazení!C217</f>
        <v>0</v>
      </c>
      <c r="C19" t="str">
        <f t="shared" si="0"/>
        <v>X</v>
      </c>
    </row>
    <row r="20" spans="1:3">
      <c r="A20" s="1">
        <f>Nasazení!B220</f>
        <v>0</v>
      </c>
      <c r="B20" s="10">
        <f>Nasazení!C220</f>
        <v>0</v>
      </c>
      <c r="C20" t="str">
        <f t="shared" si="0"/>
        <v>X</v>
      </c>
    </row>
    <row r="21" spans="1:3">
      <c r="A21" s="1">
        <f>Nasazení!B218</f>
        <v>0</v>
      </c>
      <c r="B21" s="10">
        <f>Nasazení!C218</f>
        <v>0</v>
      </c>
      <c r="C21" t="str">
        <f t="shared" si="0"/>
        <v>X</v>
      </c>
    </row>
    <row r="22" spans="1:3">
      <c r="A22" s="1">
        <f>Nasazení!B219</f>
        <v>0</v>
      </c>
      <c r="B22" s="10">
        <f>Nasazení!C219</f>
        <v>0</v>
      </c>
      <c r="C22" t="str">
        <f t="shared" si="0"/>
        <v>X</v>
      </c>
    </row>
    <row r="23" spans="1:3">
      <c r="A23" s="1" t="str">
        <f>Nasazení!B66</f>
        <v/>
      </c>
      <c r="B23" s="10" t="str">
        <f>Nasazení!C66</f>
        <v/>
      </c>
      <c r="C23" t="str">
        <f t="shared" si="0"/>
        <v>X</v>
      </c>
    </row>
    <row r="24" spans="1:3">
      <c r="A24" s="1" t="str">
        <f>Nasazení!B67</f>
        <v/>
      </c>
      <c r="B24" s="10" t="str">
        <f>Nasazení!C67</f>
        <v/>
      </c>
      <c r="C24" t="str">
        <f t="shared" si="0"/>
        <v>X</v>
      </c>
    </row>
    <row r="25" spans="1:3">
      <c r="A25" s="1" t="str">
        <f>Nasazení!B130</f>
        <v/>
      </c>
      <c r="B25" s="10" t="str">
        <f>Nasazení!C130</f>
        <v/>
      </c>
      <c r="C25" t="str">
        <f t="shared" si="0"/>
        <v>X</v>
      </c>
    </row>
    <row r="26" spans="1:3">
      <c r="A26" s="1" t="str">
        <f>Nasazení!B131</f>
        <v/>
      </c>
      <c r="B26" s="10" t="str">
        <f>Nasazení!C131</f>
        <v/>
      </c>
      <c r="C26" t="str">
        <f t="shared" si="0"/>
        <v>X</v>
      </c>
    </row>
    <row r="27" spans="1:3">
      <c r="A27" s="1" t="str">
        <f>Nasazení!B29</f>
        <v/>
      </c>
      <c r="B27" s="10" t="str">
        <f>Nasazení!C29</f>
        <v/>
      </c>
      <c r="C27" t="str">
        <f t="shared" si="0"/>
        <v>X</v>
      </c>
    </row>
    <row r="28" spans="1:3">
      <c r="A28" s="1" t="str">
        <f>Nasazení!B40</f>
        <v/>
      </c>
      <c r="B28" s="10" t="str">
        <f>Nasazení!C40</f>
        <v/>
      </c>
      <c r="C28" t="str">
        <f t="shared" si="0"/>
        <v>X</v>
      </c>
    </row>
    <row r="29" spans="1:3">
      <c r="A29" s="1" t="str">
        <f>Nasazení!B93</f>
        <v/>
      </c>
      <c r="B29" s="10" t="str">
        <f>Nasazení!C93</f>
        <v/>
      </c>
      <c r="C29" t="str">
        <f t="shared" si="0"/>
        <v>X</v>
      </c>
    </row>
    <row r="30" spans="1:3">
      <c r="A30" s="1" t="str">
        <f>Nasazení!B104</f>
        <v/>
      </c>
      <c r="B30" s="10" t="str">
        <f>Nasazení!C104</f>
        <v/>
      </c>
      <c r="C30" t="str">
        <f t="shared" si="0"/>
        <v>X</v>
      </c>
    </row>
    <row r="31" spans="1:3">
      <c r="A31" s="1" t="str">
        <f>Nasazení!B30</f>
        <v/>
      </c>
      <c r="B31" s="10" t="str">
        <f>Nasazení!C30</f>
        <v/>
      </c>
      <c r="C31" t="str">
        <f t="shared" si="0"/>
        <v>X</v>
      </c>
    </row>
    <row r="32" spans="1:3">
      <c r="A32" s="1" t="str">
        <f>Nasazení!B39</f>
        <v/>
      </c>
      <c r="B32" s="10" t="str">
        <f>Nasazení!C39</f>
        <v/>
      </c>
      <c r="C32" t="str">
        <f t="shared" si="0"/>
        <v>X</v>
      </c>
    </row>
    <row r="33" spans="1:3">
      <c r="A33" s="1" t="str">
        <f>Nasazení!B94</f>
        <v/>
      </c>
      <c r="B33" s="10" t="str">
        <f>Nasazení!C94</f>
        <v/>
      </c>
      <c r="C33" t="str">
        <f t="shared" si="0"/>
        <v>X</v>
      </c>
    </row>
    <row r="34" spans="1:3">
      <c r="A34" s="1" t="str">
        <f>Nasazení!B103</f>
        <v/>
      </c>
      <c r="B34" s="10" t="str">
        <f>Nasazení!C103</f>
        <v/>
      </c>
      <c r="C34" t="str">
        <f t="shared" si="0"/>
        <v>X</v>
      </c>
    </row>
    <row r="35" spans="1:3">
      <c r="A35" s="1" t="str">
        <f>Nasazení!B31</f>
        <v/>
      </c>
      <c r="B35" s="10" t="str">
        <f>Nasazení!C31</f>
        <v/>
      </c>
      <c r="C35" t="str">
        <f t="shared" ref="C35:C66" si="1">IF(T(A35)="","X"," ")</f>
        <v>X</v>
      </c>
    </row>
    <row r="36" spans="1:3">
      <c r="A36" s="1" t="str">
        <f>Nasazení!B38</f>
        <v/>
      </c>
      <c r="B36" s="10" t="str">
        <f>Nasazení!C38</f>
        <v/>
      </c>
      <c r="C36" t="str">
        <f t="shared" si="1"/>
        <v>X</v>
      </c>
    </row>
    <row r="37" spans="1:3">
      <c r="A37" s="1" t="str">
        <f>Nasazení!B95</f>
        <v/>
      </c>
      <c r="B37" s="10" t="str">
        <f>Nasazení!C95</f>
        <v/>
      </c>
      <c r="C37" t="str">
        <f t="shared" si="1"/>
        <v>X</v>
      </c>
    </row>
    <row r="38" spans="1:3">
      <c r="A38" s="1" t="str">
        <f>Nasazení!B102</f>
        <v/>
      </c>
      <c r="B38" s="10" t="str">
        <f>Nasazení!C102</f>
        <v/>
      </c>
      <c r="C38" t="str">
        <f t="shared" si="1"/>
        <v>X</v>
      </c>
    </row>
    <row r="39" spans="1:3">
      <c r="A39" s="1" t="str">
        <f>Nasazení!B32</f>
        <v/>
      </c>
      <c r="B39" s="10" t="str">
        <f>Nasazení!C32</f>
        <v/>
      </c>
      <c r="C39" t="str">
        <f t="shared" si="1"/>
        <v>X</v>
      </c>
    </row>
    <row r="40" spans="1:3">
      <c r="A40" s="1" t="str">
        <f>Nasazení!B37</f>
        <v/>
      </c>
      <c r="B40" s="10" t="str">
        <f>Nasazení!C37</f>
        <v/>
      </c>
      <c r="C40" t="str">
        <f t="shared" si="1"/>
        <v>X</v>
      </c>
    </row>
    <row r="41" spans="1:3">
      <c r="A41" s="1" t="str">
        <f>Nasazení!B96</f>
        <v/>
      </c>
      <c r="B41" s="10" t="str">
        <f>Nasazení!C96</f>
        <v/>
      </c>
      <c r="C41" t="str">
        <f t="shared" si="1"/>
        <v>X</v>
      </c>
    </row>
    <row r="42" spans="1:3">
      <c r="A42" s="1" t="str">
        <f>Nasazení!B101</f>
        <v/>
      </c>
      <c r="B42" s="10" t="str">
        <f>Nasazení!C101</f>
        <v/>
      </c>
      <c r="C42" t="str">
        <f t="shared" si="1"/>
        <v>X</v>
      </c>
    </row>
    <row r="43" spans="1:3">
      <c r="A43" s="1" t="str">
        <f>Nasazení!B33</f>
        <v/>
      </c>
      <c r="B43" s="10" t="str">
        <f>Nasazení!C33</f>
        <v/>
      </c>
      <c r="C43" t="str">
        <f t="shared" si="1"/>
        <v>X</v>
      </c>
    </row>
    <row r="44" spans="1:3">
      <c r="A44" s="1" t="str">
        <f>Nasazení!B36</f>
        <v/>
      </c>
      <c r="B44" s="10" t="str">
        <f>Nasazení!C36</f>
        <v/>
      </c>
      <c r="C44" t="str">
        <f t="shared" si="1"/>
        <v>X</v>
      </c>
    </row>
    <row r="45" spans="1:3">
      <c r="A45" s="1" t="str">
        <f>Nasazení!B97</f>
        <v/>
      </c>
      <c r="B45" s="10" t="str">
        <f>Nasazení!C97</f>
        <v/>
      </c>
      <c r="C45" t="str">
        <f t="shared" si="1"/>
        <v>X</v>
      </c>
    </row>
    <row r="46" spans="1:3">
      <c r="A46" s="1" t="str">
        <f>Nasazení!B100</f>
        <v/>
      </c>
      <c r="B46" s="10" t="str">
        <f>Nasazení!C100</f>
        <v/>
      </c>
      <c r="C46" t="str">
        <f t="shared" si="1"/>
        <v>X</v>
      </c>
    </row>
    <row r="47" spans="1:3">
      <c r="A47" s="1" t="str">
        <f>Nasazení!B34</f>
        <v/>
      </c>
      <c r="B47" s="10" t="str">
        <f>Nasazení!C34</f>
        <v/>
      </c>
      <c r="C47" t="str">
        <f t="shared" si="1"/>
        <v>X</v>
      </c>
    </row>
    <row r="48" spans="1:3">
      <c r="A48" s="1" t="str">
        <f>Nasazení!B35</f>
        <v/>
      </c>
      <c r="B48" s="10" t="str">
        <f>Nasazení!C35</f>
        <v/>
      </c>
      <c r="C48" t="str">
        <f t="shared" si="1"/>
        <v>X</v>
      </c>
    </row>
    <row r="49" spans="1:3">
      <c r="A49" s="1" t="str">
        <f>Nasazení!B98</f>
        <v/>
      </c>
      <c r="B49" s="10" t="str">
        <f>Nasazení!C98</f>
        <v/>
      </c>
      <c r="C49" t="str">
        <f t="shared" si="1"/>
        <v>X</v>
      </c>
    </row>
    <row r="50" spans="1:3">
      <c r="A50" s="1" t="str">
        <f>Nasazení!B99</f>
        <v/>
      </c>
      <c r="B50" s="10" t="str">
        <f>Nasazení!C99</f>
        <v/>
      </c>
      <c r="C50" t="str">
        <f t="shared" si="1"/>
        <v>X</v>
      </c>
    </row>
    <row r="51" spans="1:3">
      <c r="A51" s="1" t="str">
        <f>Nasazení!B65</f>
        <v/>
      </c>
      <c r="B51" s="10" t="str">
        <f>Nasazení!C65</f>
        <v/>
      </c>
      <c r="C51" t="str">
        <f t="shared" si="1"/>
        <v>X</v>
      </c>
    </row>
    <row r="52" spans="1:3">
      <c r="A52" s="1" t="str">
        <f>Nasazení!B68</f>
        <v/>
      </c>
      <c r="B52" s="10" t="str">
        <f>Nasazení!C68</f>
        <v/>
      </c>
      <c r="C52" t="str">
        <f t="shared" si="1"/>
        <v>X</v>
      </c>
    </row>
    <row r="53" spans="1:3">
      <c r="A53" s="1" t="str">
        <f>Nasazení!B129</f>
        <v/>
      </c>
      <c r="B53" s="10" t="str">
        <f>Nasazení!C129</f>
        <v/>
      </c>
      <c r="C53" t="str">
        <f t="shared" si="1"/>
        <v>X</v>
      </c>
    </row>
    <row r="54" spans="1:3">
      <c r="A54" s="1" t="str">
        <f>Nasazení!B132</f>
        <v/>
      </c>
      <c r="B54" s="10" t="str">
        <f>Nasazení!C132</f>
        <v/>
      </c>
      <c r="C54" t="str">
        <f t="shared" si="1"/>
        <v>X</v>
      </c>
    </row>
    <row r="55" spans="1:3">
      <c r="A55" s="1" t="str">
        <f>Nasazení!B64</f>
        <v/>
      </c>
      <c r="B55" s="10" t="str">
        <f>Nasazení!C64</f>
        <v/>
      </c>
      <c r="C55" t="str">
        <f t="shared" si="1"/>
        <v>X</v>
      </c>
    </row>
    <row r="56" spans="1:3">
      <c r="A56" s="1" t="str">
        <f>Nasazení!B69</f>
        <v/>
      </c>
      <c r="B56" s="10" t="str">
        <f>Nasazení!C69</f>
        <v/>
      </c>
      <c r="C56" t="str">
        <f t="shared" si="1"/>
        <v>X</v>
      </c>
    </row>
    <row r="57" spans="1:3">
      <c r="A57" s="1" t="str">
        <f>Nasazení!B128</f>
        <v/>
      </c>
      <c r="B57" s="10" t="str">
        <f>Nasazení!C128</f>
        <v/>
      </c>
      <c r="C57" t="str">
        <f t="shared" si="1"/>
        <v>X</v>
      </c>
    </row>
    <row r="58" spans="1:3">
      <c r="A58" s="1" t="str">
        <f>Nasazení!B133</f>
        <v/>
      </c>
      <c r="B58" s="10" t="str">
        <f>Nasazení!C133</f>
        <v/>
      </c>
      <c r="C58" t="str">
        <f t="shared" si="1"/>
        <v>X</v>
      </c>
    </row>
    <row r="59" spans="1:3">
      <c r="A59" s="1" t="str">
        <f>Nasazení!B63</f>
        <v/>
      </c>
      <c r="B59" s="10" t="str">
        <f>Nasazení!C63</f>
        <v/>
      </c>
      <c r="C59" t="str">
        <f t="shared" si="1"/>
        <v>X</v>
      </c>
    </row>
    <row r="60" spans="1:3">
      <c r="A60" s="1" t="str">
        <f>Nasazení!B70</f>
        <v/>
      </c>
      <c r="B60" s="10" t="str">
        <f>Nasazení!C70</f>
        <v/>
      </c>
      <c r="C60" t="str">
        <f t="shared" si="1"/>
        <v>X</v>
      </c>
    </row>
    <row r="61" spans="1:3">
      <c r="A61" s="1" t="str">
        <f>Nasazení!B127</f>
        <v/>
      </c>
      <c r="B61" s="10" t="str">
        <f>Nasazení!C127</f>
        <v/>
      </c>
      <c r="C61" t="str">
        <f t="shared" si="1"/>
        <v>X</v>
      </c>
    </row>
    <row r="62" spans="1:3">
      <c r="A62" s="1" t="str">
        <f>Nasazení!B134</f>
        <v/>
      </c>
      <c r="B62" s="10" t="str">
        <f>Nasazení!C134</f>
        <v/>
      </c>
      <c r="C62" t="str">
        <f t="shared" si="1"/>
        <v>X</v>
      </c>
    </row>
    <row r="63" spans="1:3">
      <c r="A63" s="1" t="str">
        <f>Nasazení!B62</f>
        <v/>
      </c>
      <c r="B63" s="10" t="str">
        <f>Nasazení!C62</f>
        <v/>
      </c>
      <c r="C63" t="str">
        <f t="shared" si="1"/>
        <v>X</v>
      </c>
    </row>
    <row r="64" spans="1:3">
      <c r="A64" s="1" t="str">
        <f>Nasazení!B71</f>
        <v/>
      </c>
      <c r="B64" s="10" t="str">
        <f>Nasazení!C71</f>
        <v/>
      </c>
      <c r="C64" t="str">
        <f t="shared" si="1"/>
        <v>X</v>
      </c>
    </row>
    <row r="65" spans="1:3">
      <c r="A65" s="1" t="str">
        <f>Nasazení!B126</f>
        <v/>
      </c>
      <c r="B65" s="10" t="str">
        <f>Nasazení!C126</f>
        <v/>
      </c>
      <c r="C65" t="str">
        <f t="shared" si="1"/>
        <v>X</v>
      </c>
    </row>
    <row r="66" spans="1:3">
      <c r="A66" s="1" t="str">
        <f>Nasazení!B135</f>
        <v/>
      </c>
      <c r="B66" s="10" t="str">
        <f>Nasazení!C135</f>
        <v/>
      </c>
      <c r="C66" t="str">
        <f t="shared" si="1"/>
        <v>X</v>
      </c>
    </row>
    <row r="67" spans="1:3">
      <c r="A67" s="1" t="str">
        <f>Nasazení!B61</f>
        <v/>
      </c>
      <c r="B67" s="10" t="str">
        <f>Nasazení!C61</f>
        <v/>
      </c>
      <c r="C67" t="str">
        <f t="shared" ref="C67:C98" si="2">IF(T(A67)="","X"," ")</f>
        <v>X</v>
      </c>
    </row>
    <row r="68" spans="1:3">
      <c r="A68" s="1" t="str">
        <f>Nasazení!B72</f>
        <v/>
      </c>
      <c r="B68" s="10" t="str">
        <f>Nasazení!C72</f>
        <v/>
      </c>
      <c r="C68" t="str">
        <f t="shared" si="2"/>
        <v>X</v>
      </c>
    </row>
    <row r="69" spans="1:3">
      <c r="A69" s="1" t="str">
        <f>Nasazení!B125</f>
        <v/>
      </c>
      <c r="B69" s="10" t="str">
        <f>Nasazení!C125</f>
        <v/>
      </c>
      <c r="C69" t="str">
        <f t="shared" si="2"/>
        <v>X</v>
      </c>
    </row>
    <row r="70" spans="1:3">
      <c r="A70" s="1" t="str">
        <f>Nasazení!B136</f>
        <v/>
      </c>
      <c r="B70" s="10" t="str">
        <f>Nasazení!C136</f>
        <v/>
      </c>
      <c r="C70" t="str">
        <f t="shared" si="2"/>
        <v>X</v>
      </c>
    </row>
    <row r="71" spans="1:3">
      <c r="A71" s="1" t="str">
        <f>Nasazení!B60</f>
        <v/>
      </c>
      <c r="B71" s="10" t="str">
        <f>Nasazení!C60</f>
        <v/>
      </c>
      <c r="C71" t="str">
        <f t="shared" si="2"/>
        <v>X</v>
      </c>
    </row>
    <row r="72" spans="1:3">
      <c r="A72" s="1" t="str">
        <f>Nasazení!B73</f>
        <v/>
      </c>
      <c r="B72" s="10" t="str">
        <f>Nasazení!C73</f>
        <v/>
      </c>
      <c r="C72" t="str">
        <f t="shared" si="2"/>
        <v>X</v>
      </c>
    </row>
    <row r="73" spans="1:3">
      <c r="A73" s="1" t="str">
        <f>Nasazení!B124</f>
        <v/>
      </c>
      <c r="B73" s="10" t="str">
        <f>Nasazení!C124</f>
        <v/>
      </c>
      <c r="C73" t="str">
        <f t="shared" si="2"/>
        <v>X</v>
      </c>
    </row>
    <row r="74" spans="1:3">
      <c r="A74" s="1" t="str">
        <f>Nasazení!B59</f>
        <v/>
      </c>
      <c r="B74" s="10" t="str">
        <f>Nasazení!C59</f>
        <v/>
      </c>
      <c r="C74" t="str">
        <f t="shared" si="2"/>
        <v>X</v>
      </c>
    </row>
    <row r="75" spans="1:3">
      <c r="A75" s="1" t="str">
        <f>Nasazení!B74</f>
        <v/>
      </c>
      <c r="B75" s="10" t="str">
        <f>Nasazení!C74</f>
        <v/>
      </c>
      <c r="C75" t="str">
        <f t="shared" si="2"/>
        <v>X</v>
      </c>
    </row>
    <row r="76" spans="1:3">
      <c r="A76" s="1" t="str">
        <f>Nasazení!B123</f>
        <v/>
      </c>
      <c r="B76" s="10" t="str">
        <f>Nasazení!C123</f>
        <v/>
      </c>
      <c r="C76" t="str">
        <f t="shared" si="2"/>
        <v>X</v>
      </c>
    </row>
    <row r="77" spans="1:3">
      <c r="A77" s="1" t="str">
        <f>Nasazení!B11</f>
        <v/>
      </c>
      <c r="B77" s="10" t="str">
        <f>Nasazení!C11</f>
        <v/>
      </c>
      <c r="C77" t="str">
        <f t="shared" si="2"/>
        <v>X</v>
      </c>
    </row>
    <row r="78" spans="1:3">
      <c r="A78" s="1" t="str">
        <f>Nasazení!B58</f>
        <v/>
      </c>
      <c r="B78" s="10" t="str">
        <f>Nasazení!C58</f>
        <v/>
      </c>
      <c r="C78" t="str">
        <f t="shared" si="2"/>
        <v>X</v>
      </c>
    </row>
    <row r="79" spans="1:3">
      <c r="A79" s="1" t="str">
        <f>Nasazení!B75</f>
        <v/>
      </c>
      <c r="B79" s="10" t="str">
        <f>Nasazení!C75</f>
        <v/>
      </c>
      <c r="C79" t="str">
        <f t="shared" si="2"/>
        <v>X</v>
      </c>
    </row>
    <row r="80" spans="1:3">
      <c r="A80" s="1" t="str">
        <f>Nasazení!B122</f>
        <v/>
      </c>
      <c r="B80" s="10" t="str">
        <f>Nasazení!C122</f>
        <v/>
      </c>
      <c r="C80" t="str">
        <f t="shared" si="2"/>
        <v>X</v>
      </c>
    </row>
    <row r="81" spans="1:3">
      <c r="A81" s="1" t="str">
        <f>Nasazení!B12</f>
        <v/>
      </c>
      <c r="B81" s="10" t="str">
        <f>Nasazení!C12</f>
        <v/>
      </c>
      <c r="C81" t="str">
        <f t="shared" si="2"/>
        <v>X</v>
      </c>
    </row>
    <row r="82" spans="1:3">
      <c r="A82" s="1" t="str">
        <f>Nasazení!B57</f>
        <v/>
      </c>
      <c r="B82" s="10" t="str">
        <f>Nasazení!C57</f>
        <v/>
      </c>
      <c r="C82" t="str">
        <f t="shared" si="2"/>
        <v>X</v>
      </c>
    </row>
    <row r="83" spans="1:3">
      <c r="A83" s="1" t="str">
        <f>Nasazení!B76</f>
        <v/>
      </c>
      <c r="B83" s="10" t="str">
        <f>Nasazení!C76</f>
        <v/>
      </c>
      <c r="C83" t="str">
        <f t="shared" si="2"/>
        <v>X</v>
      </c>
    </row>
    <row r="84" spans="1:3">
      <c r="A84" s="1" t="str">
        <f>Nasazení!B121</f>
        <v/>
      </c>
      <c r="B84" s="10" t="str">
        <f>Nasazení!C121</f>
        <v/>
      </c>
      <c r="C84" t="str">
        <f t="shared" si="2"/>
        <v>X</v>
      </c>
    </row>
    <row r="85" spans="1:3">
      <c r="A85" s="1" t="str">
        <f>Nasazení!B13</f>
        <v/>
      </c>
      <c r="B85" s="10" t="str">
        <f>Nasazení!C13</f>
        <v/>
      </c>
      <c r="C85" t="str">
        <f t="shared" si="2"/>
        <v>X</v>
      </c>
    </row>
    <row r="86" spans="1:3">
      <c r="A86" s="1" t="str">
        <f>Nasazení!B56</f>
        <v/>
      </c>
      <c r="B86" s="10" t="str">
        <f>Nasazení!C56</f>
        <v/>
      </c>
      <c r="C86" t="str">
        <f t="shared" si="2"/>
        <v>X</v>
      </c>
    </row>
    <row r="87" spans="1:3">
      <c r="A87" s="1" t="str">
        <f>Nasazení!B77</f>
        <v/>
      </c>
      <c r="B87" s="10" t="str">
        <f>Nasazení!C77</f>
        <v/>
      </c>
      <c r="C87" t="str">
        <f t="shared" si="2"/>
        <v>X</v>
      </c>
    </row>
    <row r="88" spans="1:3">
      <c r="A88" s="1" t="str">
        <f>Nasazení!B120</f>
        <v/>
      </c>
      <c r="B88" s="10" t="str">
        <f>Nasazení!C120</f>
        <v/>
      </c>
      <c r="C88" t="str">
        <f t="shared" si="2"/>
        <v>X</v>
      </c>
    </row>
    <row r="89" spans="1:3">
      <c r="A89" s="1" t="str">
        <f>Nasazení!B14</f>
        <v/>
      </c>
      <c r="B89" s="10" t="str">
        <f>Nasazení!C14</f>
        <v/>
      </c>
      <c r="C89" t="str">
        <f t="shared" si="2"/>
        <v>X</v>
      </c>
    </row>
    <row r="90" spans="1:3">
      <c r="A90" s="1" t="str">
        <f>Nasazení!B55</f>
        <v/>
      </c>
      <c r="B90" s="10" t="str">
        <f>Nasazení!C55</f>
        <v/>
      </c>
      <c r="C90" t="str">
        <f t="shared" si="2"/>
        <v>X</v>
      </c>
    </row>
    <row r="91" spans="1:3">
      <c r="A91" s="1" t="str">
        <f>Nasazení!B78</f>
        <v/>
      </c>
      <c r="B91" s="10" t="str">
        <f>Nasazení!C78</f>
        <v/>
      </c>
      <c r="C91" t="str">
        <f t="shared" si="2"/>
        <v>X</v>
      </c>
    </row>
    <row r="92" spans="1:3">
      <c r="A92" s="1" t="str">
        <f>Nasazení!B119</f>
        <v/>
      </c>
      <c r="B92" s="10" t="str">
        <f>Nasazení!C119</f>
        <v/>
      </c>
      <c r="C92" t="str">
        <f t="shared" si="2"/>
        <v>X</v>
      </c>
    </row>
    <row r="93" spans="1:3">
      <c r="A93" s="1" t="str">
        <f>Nasazení!B15</f>
        <v/>
      </c>
      <c r="B93" s="10" t="str">
        <f>Nasazení!C15</f>
        <v/>
      </c>
      <c r="C93" t="str">
        <f t="shared" si="2"/>
        <v>X</v>
      </c>
    </row>
    <row r="94" spans="1:3">
      <c r="A94" s="1" t="str">
        <f>Nasazení!B54</f>
        <v/>
      </c>
      <c r="B94" s="10" t="str">
        <f>Nasazení!C54</f>
        <v/>
      </c>
      <c r="C94" t="str">
        <f t="shared" si="2"/>
        <v>X</v>
      </c>
    </row>
    <row r="95" spans="1:3">
      <c r="A95" s="1" t="str">
        <f>Nasazení!B79</f>
        <v/>
      </c>
      <c r="B95" s="10" t="str">
        <f>Nasazení!C79</f>
        <v/>
      </c>
      <c r="C95" t="str">
        <f t="shared" si="2"/>
        <v>X</v>
      </c>
    </row>
    <row r="96" spans="1:3">
      <c r="A96" s="1" t="str">
        <f>Nasazení!B118</f>
        <v/>
      </c>
      <c r="B96" s="10" t="str">
        <f>Nasazení!C118</f>
        <v/>
      </c>
      <c r="C96" t="str">
        <f t="shared" si="2"/>
        <v>X</v>
      </c>
    </row>
    <row r="97" spans="1:3">
      <c r="A97" s="1" t="str">
        <f>Nasazení!B16</f>
        <v/>
      </c>
      <c r="B97" s="10" t="str">
        <f>Nasazení!C16</f>
        <v/>
      </c>
      <c r="C97" t="str">
        <f t="shared" si="2"/>
        <v>X</v>
      </c>
    </row>
    <row r="98" spans="1:3">
      <c r="A98" s="1" t="str">
        <f>Nasazení!B53</f>
        <v/>
      </c>
      <c r="B98" s="10" t="str">
        <f>Nasazení!C53</f>
        <v/>
      </c>
      <c r="C98" t="str">
        <f t="shared" si="2"/>
        <v>X</v>
      </c>
    </row>
    <row r="99" spans="1:3">
      <c r="A99" s="1" t="str">
        <f>Nasazení!B80</f>
        <v/>
      </c>
      <c r="B99" s="10" t="str">
        <f>Nasazení!C80</f>
        <v/>
      </c>
      <c r="C99" t="str">
        <f t="shared" ref="C99:C130" si="3">IF(T(A99)="","X"," ")</f>
        <v>X</v>
      </c>
    </row>
    <row r="100" spans="1:3">
      <c r="A100" s="1" t="str">
        <f>Nasazení!B117</f>
        <v/>
      </c>
      <c r="B100" s="10" t="str">
        <f>Nasazení!C117</f>
        <v/>
      </c>
      <c r="C100" t="str">
        <f t="shared" si="3"/>
        <v>X</v>
      </c>
    </row>
    <row r="101" spans="1:3">
      <c r="A101" s="1" t="str">
        <f>Nasazení!B17</f>
        <v/>
      </c>
      <c r="B101" s="10" t="str">
        <f>Nasazení!C17</f>
        <v/>
      </c>
      <c r="C101" t="str">
        <f t="shared" si="3"/>
        <v>X</v>
      </c>
    </row>
    <row r="102" spans="1:3">
      <c r="A102" s="1" t="str">
        <f>Nasazení!B52</f>
        <v/>
      </c>
      <c r="B102" s="10" t="str">
        <f>Nasazení!C52</f>
        <v/>
      </c>
      <c r="C102" t="str">
        <f t="shared" si="3"/>
        <v>X</v>
      </c>
    </row>
    <row r="103" spans="1:3">
      <c r="A103" s="1" t="str">
        <f>Nasazení!B81</f>
        <v/>
      </c>
      <c r="B103" s="10" t="str">
        <f>Nasazení!C81</f>
        <v/>
      </c>
      <c r="C103" t="str">
        <f t="shared" si="3"/>
        <v>X</v>
      </c>
    </row>
    <row r="104" spans="1:3">
      <c r="A104" s="1" t="str">
        <f>Nasazení!B116</f>
        <v/>
      </c>
      <c r="B104" s="10" t="str">
        <f>Nasazení!C116</f>
        <v/>
      </c>
      <c r="C104" t="str">
        <f t="shared" si="3"/>
        <v>X</v>
      </c>
    </row>
    <row r="105" spans="1:3">
      <c r="A105" s="1" t="str">
        <f>Nasazení!B18</f>
        <v/>
      </c>
      <c r="B105" s="10" t="str">
        <f>Nasazení!C18</f>
        <v/>
      </c>
      <c r="C105" t="str">
        <f t="shared" si="3"/>
        <v>X</v>
      </c>
    </row>
    <row r="106" spans="1:3">
      <c r="A106" s="1" t="str">
        <f>Nasazení!B51</f>
        <v/>
      </c>
      <c r="B106" s="10" t="str">
        <f>Nasazení!C51</f>
        <v/>
      </c>
      <c r="C106" t="str">
        <f t="shared" si="3"/>
        <v>X</v>
      </c>
    </row>
    <row r="107" spans="1:3">
      <c r="A107" s="1" t="str">
        <f>Nasazení!B82</f>
        <v/>
      </c>
      <c r="B107" s="10" t="str">
        <f>Nasazení!C82</f>
        <v/>
      </c>
      <c r="C107" t="str">
        <f t="shared" si="3"/>
        <v>X</v>
      </c>
    </row>
    <row r="108" spans="1:3">
      <c r="A108" s="1" t="str">
        <f>Nasazení!B115</f>
        <v/>
      </c>
      <c r="B108" s="10" t="str">
        <f>Nasazení!C115</f>
        <v/>
      </c>
      <c r="C108" t="str">
        <f t="shared" si="3"/>
        <v>X</v>
      </c>
    </row>
    <row r="109" spans="1:3">
      <c r="A109" s="1" t="str">
        <f>Nasazení!B19</f>
        <v/>
      </c>
      <c r="B109" s="10" t="str">
        <f>Nasazení!C19</f>
        <v/>
      </c>
      <c r="C109" t="str">
        <f t="shared" si="3"/>
        <v>X</v>
      </c>
    </row>
    <row r="110" spans="1:3">
      <c r="A110" s="1" t="str">
        <f>Nasazení!B50</f>
        <v/>
      </c>
      <c r="B110" s="10" t="str">
        <f>Nasazení!C50</f>
        <v/>
      </c>
      <c r="C110" t="str">
        <f t="shared" si="3"/>
        <v>X</v>
      </c>
    </row>
    <row r="111" spans="1:3">
      <c r="A111" s="1" t="str">
        <f>Nasazení!B83</f>
        <v/>
      </c>
      <c r="B111" s="10" t="str">
        <f>Nasazení!C83</f>
        <v/>
      </c>
      <c r="C111" t="str">
        <f t="shared" si="3"/>
        <v>X</v>
      </c>
    </row>
    <row r="112" spans="1:3">
      <c r="A112" s="1" t="str">
        <f>Nasazení!B114</f>
        <v/>
      </c>
      <c r="B112" s="10" t="str">
        <f>Nasazení!C114</f>
        <v/>
      </c>
      <c r="C112" t="str">
        <f t="shared" si="3"/>
        <v>X</v>
      </c>
    </row>
    <row r="113" spans="1:3">
      <c r="A113" s="1" t="str">
        <f>Nasazení!B20</f>
        <v/>
      </c>
      <c r="B113" s="10" t="str">
        <f>Nasazení!C20</f>
        <v/>
      </c>
      <c r="C113" t="str">
        <f t="shared" si="3"/>
        <v>X</v>
      </c>
    </row>
    <row r="114" spans="1:3">
      <c r="A114" s="1" t="str">
        <f>Nasazení!B49</f>
        <v/>
      </c>
      <c r="B114" s="10" t="str">
        <f>Nasazení!C49</f>
        <v/>
      </c>
      <c r="C114" t="str">
        <f t="shared" si="3"/>
        <v>X</v>
      </c>
    </row>
    <row r="115" spans="1:3">
      <c r="A115" s="1" t="str">
        <f>Nasazení!B84</f>
        <v/>
      </c>
      <c r="B115" s="10" t="str">
        <f>Nasazení!C84</f>
        <v/>
      </c>
      <c r="C115" t="str">
        <f t="shared" si="3"/>
        <v>X</v>
      </c>
    </row>
    <row r="116" spans="1:3">
      <c r="A116" s="1" t="str">
        <f>Nasazení!B113</f>
        <v/>
      </c>
      <c r="B116" s="10" t="str">
        <f>Nasazení!C113</f>
        <v/>
      </c>
      <c r="C116" t="str">
        <f t="shared" si="3"/>
        <v>X</v>
      </c>
    </row>
    <row r="117" spans="1:3">
      <c r="A117" s="1" t="str">
        <f>Nasazení!B21</f>
        <v/>
      </c>
      <c r="B117" s="10" t="str">
        <f>Nasazení!C21</f>
        <v/>
      </c>
      <c r="C117" t="str">
        <f t="shared" si="3"/>
        <v>X</v>
      </c>
    </row>
    <row r="118" spans="1:3">
      <c r="A118" s="1" t="str">
        <f>Nasazení!B48</f>
        <v/>
      </c>
      <c r="B118" s="10" t="str">
        <f>Nasazení!C48</f>
        <v/>
      </c>
      <c r="C118" t="str">
        <f t="shared" si="3"/>
        <v>X</v>
      </c>
    </row>
    <row r="119" spans="1:3">
      <c r="A119" s="1" t="str">
        <f>Nasazení!B85</f>
        <v/>
      </c>
      <c r="B119" s="10" t="str">
        <f>Nasazení!C85</f>
        <v/>
      </c>
      <c r="C119" t="str">
        <f t="shared" si="3"/>
        <v>X</v>
      </c>
    </row>
    <row r="120" spans="1:3">
      <c r="A120" s="1" t="str">
        <f>Nasazení!B112</f>
        <v/>
      </c>
      <c r="B120" s="10" t="str">
        <f>Nasazení!C112</f>
        <v/>
      </c>
      <c r="C120" t="str">
        <f t="shared" si="3"/>
        <v>X</v>
      </c>
    </row>
    <row r="121" spans="1:3">
      <c r="A121" s="1" t="str">
        <f>Nasazení!B22</f>
        <v/>
      </c>
      <c r="B121" s="10" t="str">
        <f>Nasazení!C22</f>
        <v/>
      </c>
      <c r="C121" t="str">
        <f t="shared" si="3"/>
        <v>X</v>
      </c>
    </row>
    <row r="122" spans="1:3">
      <c r="A122" s="1" t="str">
        <f>Nasazení!B47</f>
        <v/>
      </c>
      <c r="B122" s="10" t="str">
        <f>Nasazení!C47</f>
        <v/>
      </c>
      <c r="C122" t="str">
        <f t="shared" si="3"/>
        <v>X</v>
      </c>
    </row>
    <row r="123" spans="1:3">
      <c r="A123" s="1" t="str">
        <f>Nasazení!B86</f>
        <v/>
      </c>
      <c r="B123" s="10" t="str">
        <f>Nasazení!C86</f>
        <v/>
      </c>
      <c r="C123" t="str">
        <f t="shared" si="3"/>
        <v>X</v>
      </c>
    </row>
    <row r="124" spans="1:3">
      <c r="A124" s="1" t="str">
        <f>Nasazení!B111</f>
        <v/>
      </c>
      <c r="B124" s="10" t="str">
        <f>Nasazení!C111</f>
        <v/>
      </c>
      <c r="C124" t="str">
        <f t="shared" si="3"/>
        <v>X</v>
      </c>
    </row>
    <row r="125" spans="1:3">
      <c r="A125" s="1" t="str">
        <f>Nasazení!B23</f>
        <v/>
      </c>
      <c r="B125" s="10" t="str">
        <f>Nasazení!C23</f>
        <v/>
      </c>
      <c r="C125" t="str">
        <f t="shared" si="3"/>
        <v>X</v>
      </c>
    </row>
    <row r="126" spans="1:3">
      <c r="A126" s="1" t="str">
        <f>Nasazení!B46</f>
        <v/>
      </c>
      <c r="B126" s="10" t="str">
        <f>Nasazení!C46</f>
        <v/>
      </c>
      <c r="C126" t="str">
        <f t="shared" si="3"/>
        <v>X</v>
      </c>
    </row>
    <row r="127" spans="1:3">
      <c r="A127" s="1" t="str">
        <f>Nasazení!B87</f>
        <v/>
      </c>
      <c r="B127" s="10" t="str">
        <f>Nasazení!C87</f>
        <v/>
      </c>
      <c r="C127" t="str">
        <f t="shared" si="3"/>
        <v>X</v>
      </c>
    </row>
    <row r="128" spans="1:3">
      <c r="A128" s="1" t="str">
        <f>Nasazení!B110</f>
        <v/>
      </c>
      <c r="B128" s="10" t="str">
        <f>Nasazení!C110</f>
        <v/>
      </c>
      <c r="C128" t="str">
        <f t="shared" si="3"/>
        <v>X</v>
      </c>
    </row>
    <row r="129" spans="1:3">
      <c r="A129" s="1" t="str">
        <f>Nasazení!B24</f>
        <v/>
      </c>
      <c r="B129" s="10" t="str">
        <f>Nasazení!C24</f>
        <v/>
      </c>
      <c r="C129" t="str">
        <f t="shared" si="3"/>
        <v>X</v>
      </c>
    </row>
    <row r="130" spans="1:3">
      <c r="A130" s="1" t="str">
        <f>Nasazení!B45</f>
        <v/>
      </c>
      <c r="B130" s="10" t="str">
        <f>Nasazení!C45</f>
        <v/>
      </c>
      <c r="C130" t="str">
        <f t="shared" si="3"/>
        <v>X</v>
      </c>
    </row>
    <row r="131" spans="1:3">
      <c r="A131" s="1" t="str">
        <f>Nasazení!B88</f>
        <v/>
      </c>
      <c r="B131" s="10" t="str">
        <f>Nasazení!C88</f>
        <v/>
      </c>
      <c r="C131" t="str">
        <f t="shared" ref="C131:C162" si="4">IF(T(A131)="","X"," ")</f>
        <v>X</v>
      </c>
    </row>
    <row r="132" spans="1:3">
      <c r="A132" s="1" t="str">
        <f>Nasazení!B109</f>
        <v/>
      </c>
      <c r="B132" s="10" t="str">
        <f>Nasazení!C109</f>
        <v/>
      </c>
      <c r="C132" t="str">
        <f t="shared" si="4"/>
        <v>X</v>
      </c>
    </row>
    <row r="133" spans="1:3">
      <c r="A133" s="1" t="str">
        <f>Nasazení!B25</f>
        <v/>
      </c>
      <c r="B133" s="10" t="str">
        <f>Nasazení!C25</f>
        <v/>
      </c>
      <c r="C133" t="str">
        <f t="shared" si="4"/>
        <v>X</v>
      </c>
    </row>
    <row r="134" spans="1:3">
      <c r="A134" s="1" t="str">
        <f>Nasazení!B44</f>
        <v/>
      </c>
      <c r="B134" s="10" t="str">
        <f>Nasazení!C44</f>
        <v/>
      </c>
      <c r="C134" t="str">
        <f t="shared" si="4"/>
        <v>X</v>
      </c>
    </row>
    <row r="135" spans="1:3">
      <c r="A135" s="1" t="str">
        <f>Nasazení!B89</f>
        <v/>
      </c>
      <c r="B135" s="10" t="str">
        <f>Nasazení!C89</f>
        <v/>
      </c>
      <c r="C135" t="str">
        <f t="shared" si="4"/>
        <v>X</v>
      </c>
    </row>
    <row r="136" spans="1:3">
      <c r="A136" s="1" t="str">
        <f>Nasazení!B108</f>
        <v/>
      </c>
      <c r="B136" s="10" t="str">
        <f>Nasazení!C108</f>
        <v/>
      </c>
      <c r="C136" t="str">
        <f t="shared" si="4"/>
        <v>X</v>
      </c>
    </row>
    <row r="137" spans="1:3">
      <c r="A137" s="1" t="str">
        <f>Nasazení!B26</f>
        <v/>
      </c>
      <c r="B137" s="10" t="str">
        <f>Nasazení!C26</f>
        <v/>
      </c>
      <c r="C137" t="str">
        <f t="shared" si="4"/>
        <v>X</v>
      </c>
    </row>
    <row r="138" spans="1:3">
      <c r="A138" s="1" t="str">
        <f>Nasazení!B43</f>
        <v/>
      </c>
      <c r="B138" s="10" t="str">
        <f>Nasazení!C43</f>
        <v/>
      </c>
      <c r="C138" t="str">
        <f t="shared" si="4"/>
        <v>X</v>
      </c>
    </row>
    <row r="139" spans="1:3">
      <c r="A139" s="1" t="str">
        <f>Nasazení!B90</f>
        <v/>
      </c>
      <c r="B139" s="10" t="str">
        <f>Nasazení!C90</f>
        <v/>
      </c>
      <c r="C139" t="str">
        <f t="shared" si="4"/>
        <v>X</v>
      </c>
    </row>
    <row r="140" spans="1:3">
      <c r="A140" s="1" t="str">
        <f>Nasazení!B107</f>
        <v/>
      </c>
      <c r="B140" s="10" t="str">
        <f>Nasazení!C107</f>
        <v/>
      </c>
      <c r="C140" t="str">
        <f t="shared" si="4"/>
        <v>X</v>
      </c>
    </row>
    <row r="141" spans="1:3">
      <c r="A141" s="1" t="str">
        <f>Nasazení!B27</f>
        <v/>
      </c>
      <c r="B141" s="10" t="str">
        <f>Nasazení!C27</f>
        <v/>
      </c>
      <c r="C141" t="str">
        <f t="shared" si="4"/>
        <v>X</v>
      </c>
    </row>
    <row r="142" spans="1:3">
      <c r="A142" s="1" t="str">
        <f>Nasazení!B42</f>
        <v/>
      </c>
      <c r="B142" s="10" t="str">
        <f>Nasazení!C42</f>
        <v/>
      </c>
      <c r="C142" t="str">
        <f t="shared" si="4"/>
        <v>X</v>
      </c>
    </row>
    <row r="143" spans="1:3">
      <c r="A143" s="1" t="str">
        <f>Nasazení!B91</f>
        <v/>
      </c>
      <c r="B143" s="10" t="str">
        <f>Nasazení!C91</f>
        <v/>
      </c>
      <c r="C143" t="str">
        <f t="shared" si="4"/>
        <v>X</v>
      </c>
    </row>
    <row r="144" spans="1:3">
      <c r="A144" s="1" t="str">
        <f>Nasazení!B106</f>
        <v/>
      </c>
      <c r="B144" s="10" t="str">
        <f>Nasazení!C106</f>
        <v/>
      </c>
      <c r="C144" t="str">
        <f t="shared" si="4"/>
        <v>X</v>
      </c>
    </row>
    <row r="145" spans="1:3">
      <c r="A145" s="1" t="str">
        <f>Nasazení!B28</f>
        <v/>
      </c>
      <c r="B145" s="10" t="str">
        <f>Nasazení!C28</f>
        <v/>
      </c>
      <c r="C145" t="str">
        <f t="shared" si="4"/>
        <v>X</v>
      </c>
    </row>
    <row r="146" spans="1:3">
      <c r="A146" s="1" t="str">
        <f>Nasazení!B41</f>
        <v/>
      </c>
      <c r="B146" s="10" t="str">
        <f>Nasazení!C41</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2"/>
  <sheetViews>
    <sheetView workbookViewId="0">
      <pane xSplit="4" ySplit="2" topLeftCell="E3" activePane="bottomRight" state="frozen"/>
      <selection pane="topRight" activeCell="E1" sqref="E1"/>
      <selection pane="bottomLeft" activeCell="A3" sqref="A3"/>
      <selection pane="bottomRight" activeCell="E9" sqref="E9"/>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1543</v>
      </c>
      <c r="C2" s="533"/>
      <c r="D2" s="533"/>
      <c r="E2" s="534"/>
    </row>
    <row r="3" spans="1:5">
      <c r="C3" s="131" t="s">
        <v>1544</v>
      </c>
      <c r="E3" t="s">
        <v>1642</v>
      </c>
    </row>
    <row r="5" spans="1:5" ht="15.75">
      <c r="B5" s="535" t="s">
        <v>1545</v>
      </c>
    </row>
    <row r="6" spans="1:5">
      <c r="C6" s="131" t="s">
        <v>1546</v>
      </c>
      <c r="E6" s="355" t="s">
        <v>1642</v>
      </c>
    </row>
    <row r="7" spans="1:5" ht="15.75">
      <c r="A7" s="131"/>
      <c r="C7" s="131" t="s">
        <v>1547</v>
      </c>
      <c r="E7" s="536"/>
    </row>
    <row r="8" spans="1:5" ht="15.75">
      <c r="A8" s="131"/>
      <c r="C8" s="131" t="s">
        <v>1548</v>
      </c>
      <c r="E8" s="537" t="s">
        <v>1654</v>
      </c>
    </row>
    <row r="9" spans="1:5">
      <c r="C9" s="131" t="s">
        <v>1549</v>
      </c>
      <c r="E9" s="355" t="s">
        <v>1642</v>
      </c>
    </row>
    <row r="10" spans="1:5" ht="15.75">
      <c r="C10" s="131" t="s">
        <v>1550</v>
      </c>
      <c r="E10" s="538" t="s">
        <v>1643</v>
      </c>
    </row>
    <row r="11" spans="1:5">
      <c r="C11" s="131" t="s">
        <v>1551</v>
      </c>
      <c r="E11" s="355" t="s">
        <v>1644</v>
      </c>
    </row>
    <row r="12" spans="1:5">
      <c r="C12" s="131" t="s">
        <v>1552</v>
      </c>
      <c r="E12" s="355" t="s">
        <v>1645</v>
      </c>
    </row>
    <row r="13" spans="1:5">
      <c r="C13" s="131" t="s">
        <v>1553</v>
      </c>
      <c r="E13" s="555">
        <v>0.33333333333333331</v>
      </c>
    </row>
    <row r="14" spans="1:5">
      <c r="C14" s="131" t="s">
        <v>1554</v>
      </c>
      <c r="E14" s="555">
        <v>0.36458333333333331</v>
      </c>
    </row>
    <row r="15" spans="1:5">
      <c r="C15" s="131" t="s">
        <v>1555</v>
      </c>
      <c r="E15" s="555">
        <v>0.375</v>
      </c>
    </row>
    <row r="16" spans="1:5">
      <c r="C16" s="131" t="s">
        <v>1556</v>
      </c>
      <c r="E16" s="555">
        <v>0.63541666666666663</v>
      </c>
    </row>
    <row r="17" spans="3:5">
      <c r="C17" s="131" t="s">
        <v>1557</v>
      </c>
      <c r="E17" s="355">
        <v>4</v>
      </c>
    </row>
    <row r="18" spans="3:5">
      <c r="C18" s="131" t="s">
        <v>1558</v>
      </c>
      <c r="E18" s="355" t="s">
        <v>1646</v>
      </c>
    </row>
    <row r="19" spans="3:5">
      <c r="C19" s="131" t="s">
        <v>1559</v>
      </c>
      <c r="E19" s="355" t="s">
        <v>1647</v>
      </c>
    </row>
    <row r="20" spans="3:5">
      <c r="C20" s="131" t="s">
        <v>1567</v>
      </c>
      <c r="E20" s="355" t="s">
        <v>1648</v>
      </c>
    </row>
    <row r="21" spans="3:5">
      <c r="C21" s="131"/>
      <c r="E21" s="355"/>
    </row>
    <row r="22" spans="3:5">
      <c r="C22" s="131" t="s">
        <v>1560</v>
      </c>
      <c r="E22" s="355" t="s">
        <v>1649</v>
      </c>
    </row>
    <row r="23" spans="3:5">
      <c r="C23" s="131"/>
      <c r="E23" s="355"/>
    </row>
    <row r="24" spans="3:5">
      <c r="C24" s="131" t="s">
        <v>1561</v>
      </c>
      <c r="E24" s="355" t="s">
        <v>1649</v>
      </c>
    </row>
    <row r="25" spans="3:5">
      <c r="C25" s="131"/>
      <c r="E25" s="355"/>
    </row>
    <row r="26" spans="3:5">
      <c r="C26" s="131" t="s">
        <v>1562</v>
      </c>
      <c r="E26" s="355"/>
    </row>
    <row r="27" spans="3:5">
      <c r="C27" s="131"/>
      <c r="E27" s="355"/>
    </row>
    <row r="28" spans="3:5">
      <c r="C28" s="131" t="s">
        <v>1563</v>
      </c>
      <c r="E28" s="355" t="s">
        <v>1650</v>
      </c>
    </row>
    <row r="29" spans="3:5">
      <c r="C29" s="131"/>
      <c r="E29" s="355"/>
    </row>
    <row r="30" spans="3:5">
      <c r="C30" s="131" t="s">
        <v>1564</v>
      </c>
      <c r="E30" s="355" t="s">
        <v>1651</v>
      </c>
    </row>
    <row r="31" spans="3:5">
      <c r="E31" t="s">
        <v>1652</v>
      </c>
    </row>
    <row r="32" spans="3:5">
      <c r="E32" s="355" t="s">
        <v>1653</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2</v>
      </c>
      <c r="B1" s="260" t="s">
        <v>85</v>
      </c>
      <c r="C1" s="394" t="s">
        <v>56</v>
      </c>
      <c r="D1" s="4"/>
      <c r="E1" s="4"/>
      <c r="F1" s="327" t="s">
        <v>29</v>
      </c>
      <c r="G1" s="336">
        <f>$AV$12</f>
        <v>4</v>
      </c>
      <c r="H1" s="348" t="s">
        <v>325</v>
      </c>
      <c r="I1" s="4"/>
      <c r="J1" s="4"/>
      <c r="K1" s="4"/>
      <c r="L1" s="4"/>
      <c r="M1" s="4"/>
      <c r="N1" s="4"/>
      <c r="O1" s="4"/>
      <c r="P1" s="392" t="s">
        <v>286</v>
      </c>
      <c r="Q1" s="90"/>
      <c r="R1" s="393">
        <f ca="1">INDIRECT(ADDRESS(4,A1,1,1,"Hřiště"))</f>
        <v>3</v>
      </c>
      <c r="S1" s="393">
        <f ca="1">INDIRECT(ADDRESS(5,A1,1,1,"Hřiště"))</f>
        <v>4</v>
      </c>
      <c r="T1" s="4"/>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TOP - ORLOVÁ - Bury Radim</v>
      </c>
      <c r="C6" s="347">
        <f t="shared" ref="C6:C11" si="0">IF(CB6=0,"",CB6)</f>
        <v>1</v>
      </c>
      <c r="D6" s="293"/>
      <c r="E6" s="265"/>
      <c r="F6" s="294"/>
      <c r="G6" s="266"/>
      <c r="H6" s="412">
        <f>IF(TYPE(VLOOKUP(VALUE(CONCATENATE(TEXT($G$1,"0"),TEXT($A6,"0"),TEXT(K$3,"0"))),RozpisKK!$AA$3:$AD$76,3,0))&gt;3,"",VLOOKUP(VALUE(CONCATENATE(TEXT($G$1,"0"),TEXT($A6,"0"),TEXT(K$3,"0"))),RozpisKK!$AA$3:$AD$76,3,0))</f>
        <v>3</v>
      </c>
      <c r="I6" s="413">
        <f ca="1">IF(TYPE(VLOOKUP(VALUE(CONCATENATE(TEXT($G$1,"0"),TEXT($A6,"0"),TEXT(K$3,"0"))),RozpisKK!$AA$3:$AD$76,3,0))&gt;3,"",VLOOKUP(VALUE(CONCATENATE(TEXT($G$1,"0"),TEXT($A6,"0"),TEXT(K$3,"0"))),RozpisKK!$AA$3:$AD$76,4,0)+$R$1-1)</f>
        <v>3</v>
      </c>
      <c r="J6" s="404">
        <f>$G$7</f>
        <v>13</v>
      </c>
      <c r="K6" s="402">
        <f>$F$7</f>
        <v>12</v>
      </c>
      <c r="L6" s="414">
        <f>IF(TYPE(VLOOKUP(VALUE(CONCATENATE(TEXT($G$1,"0"),TEXT($A6,"0"),TEXT(O$3,"0"))),RozpisKK!$AA$3:$AD$76,3,0))&gt;3,"",VLOOKUP(VALUE(CONCATENATE(TEXT($G$1,"0"),TEXT($A6,"0"),TEXT(O$3,"0"))),RozpisKK!$AA$3:$AD$76,3,0))</f>
        <v>2</v>
      </c>
      <c r="M6" s="415">
        <f ca="1">IF(TYPE(VLOOKUP(VALUE(CONCATENATE(TEXT($G$1,"0"),TEXT($A6,"0"),TEXT(O$3,"0"))),RozpisKK!$AA$3:$AD$76,3,0))&gt;3,"",VLOOKUP(VALUE(CONCATENATE(TEXT($G$1,"0"),TEXT($A6,"0"),TEXT(O$3,"0"))),RozpisKK!$AA$3:$AD$76,4,0)+$R$1-1)</f>
        <v>3</v>
      </c>
      <c r="N6" s="404">
        <f>$G$8</f>
        <v>13</v>
      </c>
      <c r="O6" s="402">
        <f>$F$8</f>
        <v>6</v>
      </c>
      <c r="P6" s="414">
        <f>IF(TYPE(VLOOKUP(VALUE(CONCATENATE(TEXT($G$1,"0"),TEXT($A6,"0"),TEXT(S$3,"0"))),RozpisKK!$AA$3:$AD$76,3,0))&gt;3,"",VLOOKUP(VALUE(CONCATENATE(TEXT($G$1,"0"),TEXT($A6,"0"),TEXT(S$3,"0"))),RozpisKK!$AA$3:$AD$76,3,0))</f>
        <v>1</v>
      </c>
      <c r="Q6" s="415">
        <f ca="1">IF(TYPE(VLOOKUP(VALUE(CONCATENATE(TEXT($G$1,"0"),TEXT($A6,"0"),TEXT(S$3,"0"))),RozpisKK!$AA$3:$AD$76,3,0))&gt;3,"",VLOOKUP(VALUE(CONCATENATE(TEXT($G$1,"0"),TEXT($A6,"0"),TEXT(S$3,"0"))),RozpisKK!$AA$3:$AD$76,4,0)+$R$1-1)</f>
        <v>3</v>
      </c>
      <c r="R6" s="404">
        <f>$G$9</f>
        <v>13</v>
      </c>
      <c r="S6" s="402">
        <f>$F$9</f>
        <v>10</v>
      </c>
      <c r="T6" s="414" t="str">
        <f>IF(TYPE(VLOOKUP(VALUE(CONCATENATE(TEXT($G$1,"0"),TEXT($A6,"0"),TEXT(W$3,"0"))),RozpisKK!$AA$3:$AD$76,3,0))&gt;3,"",VLOOKUP(VALUE(CONCATENATE(TEXT($G$1,"0"),TEXT($A6,"0"),TEXT(W$3,"0"))),RozpisKK!$AA$3:$AD$76,3,0))</f>
        <v/>
      </c>
      <c r="U6" s="415" t="str">
        <f>IF(TYPE(VLOOKUP(VALUE(CONCATENATE(TEXT($G$1,"0"),TEXT($A6,"0"),TEXT(W$3,"0"))),RozpisKK!$AA$3:$AD$76,3,0))&gt;3,"",VLOOKUP(VALUE(CONCATENATE(TEXT($G$1,"0"),TEXT($A6,"0"),TEXT(W$3,"0"))),RozpisKK!$AA$3:$AD$76,4,0)+$R$1-1)</f>
        <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11</v>
      </c>
      <c r="AQ6" s="310">
        <f t="shared" ref="AQ6:AQ11" si="12">SUM(BN6:BS6)</f>
        <v>39</v>
      </c>
      <c r="AR6" s="279"/>
      <c r="AS6" s="313" t="str">
        <f t="shared" ref="AS6:AS11" si="13">CONCATENATE(TEXT(AD6,"0"),TEXT(AE6,"0"),TEXT(AG6,"0"),TEXT(AH6,"0"),TEXT(AI6,"0"),TEXT(AJ6,"0"),TEXT(100+AL6,"000"),TEXT(100+AM6,"000"),TEXT(100+AN6,"000"),TEXT(100+AO6,"000"),TEXT(100+AP6,"000"),TEXT(AQ6,"000"))</f>
        <v>130000100100100100111039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1</v>
      </c>
      <c r="BH6" s="280">
        <f t="shared" ref="BH6:BH11" si="25">N6-O6</f>
        <v>7</v>
      </c>
      <c r="BI6" s="280">
        <f t="shared" ref="BI6:BI11" si="26">R6-S6</f>
        <v>3</v>
      </c>
      <c r="BJ6" s="280">
        <f t="shared" ref="BJ6:BJ11" si="27">V6-W6</f>
        <v>0</v>
      </c>
      <c r="BK6" s="280">
        <f t="shared" ref="BK6:BK11" si="28">Z6-AA6</f>
        <v>0</v>
      </c>
      <c r="BL6" s="281">
        <f t="shared" ref="BL6:BL11" si="29">SUM(BF6:BK6)</f>
        <v>11</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3 PAK Albrechtice - Valík Václav</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3</v>
      </c>
      <c r="F7" s="329">
        <v>12</v>
      </c>
      <c r="G7" s="330">
        <v>13</v>
      </c>
      <c r="H7" s="263"/>
      <c r="I7" s="256"/>
      <c r="J7" s="257"/>
      <c r="K7" s="264"/>
      <c r="L7" s="416">
        <f>IF(TYPE(VLOOKUP(VALUE(CONCATENATE(TEXT($G$1,"0"),TEXT($A7,"0"),TEXT(O$3,"0"))),RozpisKK!$AA$3:$AD$76,3,0))&gt;3,"",VLOOKUP(VALUE(CONCATENATE(TEXT($G$1,"0"),TEXT($A7,"0"),TEXT(O$3,"0"))),RozpisKK!$AA$3:$AD$76,3,0))</f>
        <v>1</v>
      </c>
      <c r="M7" s="417">
        <f ca="1">IF(TYPE(VLOOKUP(VALUE(CONCATENATE(TEXT($G$1,"0"),TEXT($A7,"0"),TEXT(O$3,"0"))),RozpisKK!$AA$3:$AD$76,3,0))&gt;3,"",VLOOKUP(VALUE(CONCATENATE(TEXT($G$1,"0"),TEXT($A7,"0"),TEXT(O$3,"0"))),RozpisKK!$AA$3:$AD$76,4,0)+$R$1-1)</f>
        <v>4</v>
      </c>
      <c r="N7" s="403">
        <f>$K$8</f>
        <v>13</v>
      </c>
      <c r="O7" s="402">
        <f>$J$8</f>
        <v>9</v>
      </c>
      <c r="P7" s="418">
        <f>IF(TYPE(VLOOKUP(VALUE(CONCATENATE(TEXT($G$1,"0"),TEXT($A7,"0"),TEXT(S$3,"0"))),RozpisKK!$AA$3:$AD$76,3,0))&gt;3,"",VLOOKUP(VALUE(CONCATENATE(TEXT($G$1,"0"),TEXT($A7,"0"),TEXT(S$3,"0"))),RozpisKK!$AA$3:$AD$76,3,0))</f>
        <v>2</v>
      </c>
      <c r="Q7" s="419">
        <f ca="1">IF(TYPE(VLOOKUP(VALUE(CONCATENATE(TEXT($G$1,"0"),TEXT($A7,"0"),TEXT(S$3,"0"))),RozpisKK!$AA$3:$AD$76,3,0))&gt;3,"",VLOOKUP(VALUE(CONCATENATE(TEXT($G$1,"0"),TEXT($A7,"0"),TEXT(S$3,"0"))),RozpisKK!$AA$3:$AD$76,4,0)+$R$1-1)</f>
        <v>4</v>
      </c>
      <c r="R7" s="403">
        <f>$K$9</f>
        <v>13</v>
      </c>
      <c r="S7" s="402">
        <f>$J$9</f>
        <v>0</v>
      </c>
      <c r="T7" s="418" t="str">
        <f>IF(TYPE(VLOOKUP(VALUE(CONCATENATE(TEXT($G$1,"0"),TEXT($A7,"0"),TEXT(W$3,"0"))),RozpisKK!$AA$3:$AD$76,3,0))&gt;3,"",VLOOKUP(VALUE(CONCATENATE(TEXT($G$1,"0"),TEXT($A7,"0"),TEXT(W$3,"0"))),RozpisKK!$AA$3:$AD$76,3,0))</f>
        <v/>
      </c>
      <c r="U7" s="419" t="str">
        <f>IF(TYPE(VLOOKUP(VALUE(CONCATENATE(TEXT($G$1,"0"),TEXT($A7,"0"),TEXT(W$3,"0"))),RozpisKK!$AA$3:$AD$76,3,0))&gt;3,"",VLOOKUP(VALUE(CONCATENATE(TEXT($G$1,"0"),TEXT($A7,"0"),TEXT(W$3,"0"))),RozpisKK!$AA$3:$AD$76,4,0)+$R$1-1)</f>
        <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16</v>
      </c>
      <c r="AQ7" s="310">
        <f t="shared" si="12"/>
        <v>38</v>
      </c>
      <c r="AR7" s="258"/>
      <c r="AS7" s="314" t="str">
        <f t="shared" si="13"/>
        <v>120000100100100100116038</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-1</v>
      </c>
      <c r="BG7" s="280">
        <f t="shared" si="24"/>
        <v>0</v>
      </c>
      <c r="BH7" s="280">
        <f t="shared" si="25"/>
        <v>4</v>
      </c>
      <c r="BI7" s="280">
        <f t="shared" si="26"/>
        <v>13</v>
      </c>
      <c r="BJ7" s="280">
        <f t="shared" si="27"/>
        <v>0</v>
      </c>
      <c r="BK7" s="280">
        <f t="shared" si="28"/>
        <v>0</v>
      </c>
      <c r="BL7" s="281">
        <f t="shared" si="29"/>
        <v>16</v>
      </c>
      <c r="BN7" s="280">
        <f t="shared" si="30"/>
        <v>12</v>
      </c>
      <c r="BO7" s="280">
        <f t="shared" si="31"/>
        <v>0</v>
      </c>
      <c r="BP7" s="280">
        <f t="shared" si="32"/>
        <v>13</v>
      </c>
      <c r="BQ7" s="280">
        <f t="shared" si="33"/>
        <v>13</v>
      </c>
      <c r="BR7" s="280">
        <f t="shared" si="34"/>
        <v>0</v>
      </c>
      <c r="BS7" s="280">
        <f t="shared" si="35"/>
        <v>0</v>
      </c>
      <c r="BT7" s="281">
        <f t="shared" si="36"/>
        <v>38</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6 SOKOL Staříč - Brož Karel</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3</v>
      </c>
      <c r="F8" s="329">
        <v>6</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4</v>
      </c>
      <c r="J8" s="329">
        <v>9</v>
      </c>
      <c r="K8" s="330">
        <v>13</v>
      </c>
      <c r="L8" s="263"/>
      <c r="M8" s="256"/>
      <c r="N8" s="257"/>
      <c r="O8" s="264"/>
      <c r="P8" s="416">
        <f>IF(TYPE(VLOOKUP(VALUE(CONCATENATE(TEXT($G$1,"0"),TEXT($A8,"0"),TEXT(S$3,"0"))),RozpisKK!$AA$3:$AD$76,3,0))&gt;3,"",VLOOKUP(VALUE(CONCATENATE(TEXT($G$1,"0"),TEXT($A8,"0"),TEXT(S$3,"0"))),RozpisKK!$AA$3:$AD$76,3,0))</f>
        <v>3</v>
      </c>
      <c r="Q8" s="417">
        <f ca="1">IF(TYPE(VLOOKUP(VALUE(CONCATENATE(TEXT($G$1,"0"),TEXT($A8,"0"),TEXT(S$3,"0"))),RozpisKK!$AA$3:$AD$76,3,0))&gt;3,"",VLOOKUP(VALUE(CONCATENATE(TEXT($G$1,"0"),TEXT($A8,"0"),TEXT(S$3,"0"))),RozpisKK!$AA$3:$AD$76,4,0)+$R$1-1)</f>
        <v>4</v>
      </c>
      <c r="R8" s="403">
        <f>$O$9</f>
        <v>13</v>
      </c>
      <c r="S8" s="402">
        <f>$N$9</f>
        <v>4</v>
      </c>
      <c r="T8" s="418" t="str">
        <f>IF(TYPE(VLOOKUP(VALUE(CONCATENATE(TEXT($G$1,"0"),TEXT($A8,"0"),TEXT(W$3,"0"))),RozpisKK!$AA$3:$AD$76,3,0))&gt;3,"",VLOOKUP(VALUE(CONCATENATE(TEXT($G$1,"0"),TEXT($A8,"0"),TEXT(W$3,"0"))),RozpisKK!$AA$3:$AD$76,3,0))</f>
        <v/>
      </c>
      <c r="U8" s="419" t="str">
        <f>IF(TYPE(VLOOKUP(VALUE(CONCATENATE(TEXT($G$1,"0"),TEXT($A8,"0"),TEXT(W$3,"0"))),RozpisKK!$AA$3:$AD$76,3,0))&gt;3,"",VLOOKUP(VALUE(CONCATENATE(TEXT($G$1,"0"),TEXT($A8,"0"),TEXT(W$3,"0"))),RozpisKK!$AA$3:$AD$76,4,0)+$R$1-1)</f>
        <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v>
      </c>
      <c r="AQ8" s="310">
        <f t="shared" si="12"/>
        <v>28</v>
      </c>
      <c r="AR8" s="258"/>
      <c r="AS8" s="314" t="str">
        <f t="shared" si="13"/>
        <v>110000100100100100098028</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-7</v>
      </c>
      <c r="BG8" s="280">
        <f t="shared" si="24"/>
        <v>-4</v>
      </c>
      <c r="BH8" s="280">
        <f t="shared" si="25"/>
        <v>0</v>
      </c>
      <c r="BI8" s="280">
        <f t="shared" si="26"/>
        <v>9</v>
      </c>
      <c r="BJ8" s="280">
        <f t="shared" si="27"/>
        <v>0</v>
      </c>
      <c r="BK8" s="280">
        <f t="shared" si="28"/>
        <v>0</v>
      </c>
      <c r="BL8" s="281">
        <f t="shared" si="29"/>
        <v>-2</v>
      </c>
      <c r="BN8" s="280">
        <f t="shared" si="30"/>
        <v>6</v>
      </c>
      <c r="BO8" s="280">
        <f t="shared" si="31"/>
        <v>9</v>
      </c>
      <c r="BP8" s="280">
        <f t="shared" si="32"/>
        <v>0</v>
      </c>
      <c r="BQ8" s="280">
        <f t="shared" si="33"/>
        <v>13</v>
      </c>
      <c r="BR8" s="280">
        <f t="shared" si="34"/>
        <v>0</v>
      </c>
      <c r="BS8" s="280">
        <f t="shared" si="35"/>
        <v>0</v>
      </c>
      <c r="BT8" s="281">
        <f t="shared" si="36"/>
        <v>28</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7 SOKOL Staříč - Kozelský Martin</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3</v>
      </c>
      <c r="F9" s="329">
        <v>10</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4</v>
      </c>
      <c r="J9" s="329">
        <v>0</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4</v>
      </c>
      <c r="N9" s="329">
        <v>4</v>
      </c>
      <c r="O9" s="330">
        <v>13</v>
      </c>
      <c r="P9" s="263"/>
      <c r="Q9" s="256"/>
      <c r="R9" s="257"/>
      <c r="S9" s="264"/>
      <c r="T9" s="416" t="str">
        <f>IF(TYPE(VLOOKUP(VALUE(CONCATENATE(TEXT($G$1,"0"),TEXT($A9,"0"),TEXT(W$3,"0"))),RozpisKK!$AA$3:$AD$76,3,0))&gt;3,"",VLOOKUP(VALUE(CONCATENATE(TEXT($G$1,"0"),TEXT($A9,"0"),TEXT(W$3,"0"))),RozpisKK!$AA$3:$AD$76,3,0))</f>
        <v/>
      </c>
      <c r="U9" s="417" t="str">
        <f>IF(TYPE(VLOOKUP(VALUE(CONCATENATE(TEXT($G$1,"0"),TEXT($A9,"0"),TEXT(W$3,"0"))),RozpisKK!$AA$3:$AD$76,3,0))&gt;3,"",VLOOKUP(VALUE(CONCATENATE(TEXT($G$1,"0"),TEXT($A9,"0"),TEXT(W$3,"0"))),RozpisKK!$AA$3:$AD$76,4,0)+$R$1-1)</f>
        <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-25</v>
      </c>
      <c r="AQ9" s="310">
        <f t="shared" si="12"/>
        <v>14</v>
      </c>
      <c r="AR9" s="258"/>
      <c r="AS9" s="314" t="str">
        <f t="shared" si="13"/>
        <v>100000100100100100075014</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-3</v>
      </c>
      <c r="BG9" s="280">
        <f t="shared" si="24"/>
        <v>-13</v>
      </c>
      <c r="BH9" s="280">
        <f t="shared" si="25"/>
        <v>-9</v>
      </c>
      <c r="BI9" s="280">
        <f t="shared" si="26"/>
        <v>0</v>
      </c>
      <c r="BJ9" s="280">
        <f t="shared" si="27"/>
        <v>0</v>
      </c>
      <c r="BK9" s="280">
        <f t="shared" si="28"/>
        <v>0</v>
      </c>
      <c r="BL9" s="281">
        <f t="shared" si="29"/>
        <v>-25</v>
      </c>
      <c r="BN9" s="280">
        <f t="shared" si="30"/>
        <v>10</v>
      </c>
      <c r="BO9" s="280">
        <f t="shared" si="31"/>
        <v>0</v>
      </c>
      <c r="BP9" s="280">
        <f t="shared" si="32"/>
        <v>4</v>
      </c>
      <c r="BQ9" s="280">
        <f t="shared" si="33"/>
        <v>0</v>
      </c>
      <c r="BR9" s="280">
        <f t="shared" si="34"/>
        <v>0</v>
      </c>
      <c r="BS9" s="280">
        <f t="shared" si="35"/>
        <v>0</v>
      </c>
      <c r="BT9" s="281">
        <f t="shared" si="36"/>
        <v>14</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 TOP - ORLOVÁ - Bury Radim</v>
      </c>
      <c r="C14" s="326" t="str">
        <f>CONCATENATE($C$1,A6)</f>
        <v>B1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3 PAK Albrechtice - Valík Václav</v>
      </c>
      <c r="C15" s="326" t="str">
        <f>CONCATENATE($C$1,A7)</f>
        <v>B2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6 SOKOL Staříč - Brož Karel</v>
      </c>
      <c r="C16" s="326" t="str">
        <f>CONCATENATE($C$1,A8)</f>
        <v>B3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7 SOKOL Staříč - Kozelský Martin</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3</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2</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1</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1</v>
      </c>
      <c r="AE31">
        <f t="shared" ref="AE31:AE36" si="85">$AE6</f>
        <v>3</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2</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1</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3</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1</v>
      </c>
      <c r="AE41">
        <f t="shared" si="113"/>
        <v>2</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1</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3</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2</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1</v>
      </c>
      <c r="AE51">
        <f t="shared" si="141"/>
        <v>1</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3</v>
      </c>
      <c r="H56" s="405"/>
      <c r="I56" s="405"/>
      <c r="J56" s="409" t="str">
        <f>IF($G$1&gt;3,"hřiště","")</f>
        <v>hřiště</v>
      </c>
      <c r="K56" s="410">
        <f ca="1">IF($G$1&gt;3,G56+1,"")</f>
        <v>4</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1</v>
      </c>
      <c r="G58" s="406">
        <f>IF($G$1=0,"",CHOOSE($G$1,"",2,3,4,4,5))</f>
        <v>4</v>
      </c>
      <c r="H58" s="406"/>
      <c r="I58" s="406"/>
      <c r="J58" s="407">
        <f>IF($G$1=0,"",CHOOSE($G$1,"","","",2,5,2))</f>
        <v>2</v>
      </c>
      <c r="K58" s="406">
        <f>IF($G$1=0,"",CHOOSE($G$1,"","","",3,1,4))</f>
        <v>3</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3</v>
      </c>
      <c r="H59" s="406"/>
      <c r="I59" s="406"/>
      <c r="J59" s="407">
        <f>IF($G$1=0,"",CHOOSE($G$1,"","","",2,2,5))</f>
        <v>2</v>
      </c>
      <c r="K59" s="406">
        <f>IF($G$1=0,"",CHOOSE($G$1,"","","",4,3,6))</f>
        <v>4</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1</v>
      </c>
      <c r="G60" s="406">
        <f>IF($G$1=0,"",CHOOSE($G$1,"","",3,2,3,6))</f>
        <v>2</v>
      </c>
      <c r="H60" s="406"/>
      <c r="I60" s="406"/>
      <c r="J60" s="407">
        <f>IF($G$1=0,"",CHOOSE($G$1,"","","",3,4,1))</f>
        <v>3</v>
      </c>
      <c r="K60" s="406">
        <f>IF($G$1=0,"",CHOOSE($G$1,"","","",4,5,3))</f>
        <v>4</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
      </c>
      <c r="D61" s="406"/>
      <c r="E61" s="406"/>
      <c r="F61" s="407" t="str">
        <f>IF($G$1=0,"",CHOOSE($G$1,"","","","",3,3))</f>
        <v/>
      </c>
      <c r="G61" s="406" t="str">
        <f>IF($G$1=0,"",CHOOSE($G$1,"","","","",5,5))</f>
        <v/>
      </c>
      <c r="H61" s="406"/>
      <c r="I61" s="406"/>
      <c r="J61" s="407" t="str">
        <f>IF($G$1=0,"",CHOOSE($G$1,"","","","",1,4))</f>
        <v/>
      </c>
      <c r="K61" s="406" t="str">
        <f>IF($G$1=0,"",CHOOSE($G$1,"","","","",2,6))</f>
        <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
      </c>
      <c r="D62" s="406"/>
      <c r="E62" s="406"/>
      <c r="F62" s="407" t="str">
        <f>IF($G$1=0,"",CHOOSE($G$1,"","","","",2,3))</f>
        <v/>
      </c>
      <c r="G62" s="406" t="str">
        <f>IF($G$1=0,"",CHOOSE($G$1,"","","","",5,4))</f>
        <v/>
      </c>
      <c r="H62" s="406"/>
      <c r="I62" s="406"/>
      <c r="J62" s="407" t="str">
        <f>IF($G$1=0,"",CHOOSE($G$1,"","","","",3,2))</f>
        <v/>
      </c>
      <c r="K62" s="406" t="str">
        <f>IF($G$1=0,"",CHOOSE($G$1,"","","","",4,5))</f>
        <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7"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85</v>
      </c>
      <c r="C1" s="262" t="s">
        <v>55</v>
      </c>
      <c r="D1" s="4"/>
      <c r="E1" s="4"/>
      <c r="F1" s="327" t="s">
        <v>29</v>
      </c>
      <c r="G1" s="336">
        <f>$AV$12</f>
        <v>4</v>
      </c>
      <c r="H1" s="348" t="s">
        <v>325</v>
      </c>
      <c r="I1" s="4"/>
      <c r="J1" s="4"/>
      <c r="K1" s="4"/>
      <c r="L1" s="4"/>
      <c r="M1" s="4"/>
      <c r="N1" s="4"/>
      <c r="O1" s="4"/>
      <c r="P1" s="392" t="s">
        <v>286</v>
      </c>
      <c r="Q1" s="90"/>
      <c r="R1" s="393">
        <f ca="1">INDIRECT(ADDRESS(4,A1,1,1,"Hřiště"))</f>
        <v>1</v>
      </c>
      <c r="S1" s="393">
        <f ca="1">INDIRECT(ADDRESS(5,A1,1,1,"Hřiště"))</f>
        <v>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PAK Albrechtice - Bukovčík Jan</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v>
      </c>
      <c r="J6" s="422">
        <f>$G$7</f>
        <v>13</v>
      </c>
      <c r="K6" s="423">
        <f>$F$7</f>
        <v>6</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v>
      </c>
      <c r="N6" s="422">
        <f>$G$8</f>
        <v>13</v>
      </c>
      <c r="O6" s="423">
        <f>$F$8</f>
        <v>1</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v>
      </c>
      <c r="R6" s="422">
        <f>$G$9</f>
        <v>13</v>
      </c>
      <c r="S6" s="423">
        <f>$F$9</f>
        <v>1</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31</v>
      </c>
      <c r="AQ6" s="310">
        <f t="shared" ref="AQ6:AQ11" si="12">SUM(BN6:BS6)</f>
        <v>39</v>
      </c>
      <c r="AR6" s="279"/>
      <c r="AS6" s="313" t="str">
        <f t="shared" ref="AS6:AS11" si="13">CONCATENATE(TEXT(AD6,"0"),TEXT(AE6,"0"),TEXT(AG6,"0"),TEXT(AH6,"0"),TEXT(AI6,"0"),TEXT(AJ6,"0"),TEXT(100+AL6,"000"),TEXT(100+AM6,"000"),TEXT(100+AN6,"000"),TEXT(100+AO6,"000"),TEXT(100+AP6,"000"),TEXT(AQ6,"000"))</f>
        <v>130000100100100100131039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7</v>
      </c>
      <c r="BH6" s="280">
        <f t="shared" ref="BH6:BH11" si="25">N6-O6</f>
        <v>12</v>
      </c>
      <c r="BI6" s="280">
        <f t="shared" ref="BI6:BI11" si="26">R6-S6</f>
        <v>12</v>
      </c>
      <c r="BJ6" s="280">
        <f t="shared" ref="BJ6:BJ11" si="27">V6-W6</f>
        <v>0</v>
      </c>
      <c r="BK6" s="280">
        <f t="shared" ref="BK6:BK11" si="28">Z6-AA6</f>
        <v>0</v>
      </c>
      <c r="BL6" s="281">
        <f t="shared" ref="BL6:BL11" si="29">SUM(BF6:BK6)</f>
        <v>31</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4 TOP - ORLOVÁ - Puhr Jaromír</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v>
      </c>
      <c r="F7" s="329">
        <v>6</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v>
      </c>
      <c r="N7" s="426">
        <f>$K$8</f>
        <v>13</v>
      </c>
      <c r="O7" s="423">
        <f>$J$8</f>
        <v>5</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v>
      </c>
      <c r="R7" s="426">
        <f>$K$9</f>
        <v>13</v>
      </c>
      <c r="S7" s="423">
        <f>$J$9</f>
        <v>8</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6</v>
      </c>
      <c r="AQ7" s="310">
        <f t="shared" si="12"/>
        <v>32</v>
      </c>
      <c r="AR7" s="258"/>
      <c r="AS7" s="314" t="str">
        <f t="shared" si="13"/>
        <v>120000100100100100106032</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-7</v>
      </c>
      <c r="BG7" s="280">
        <f t="shared" si="24"/>
        <v>0</v>
      </c>
      <c r="BH7" s="280">
        <f t="shared" si="25"/>
        <v>8</v>
      </c>
      <c r="BI7" s="280">
        <f t="shared" si="26"/>
        <v>5</v>
      </c>
      <c r="BJ7" s="280">
        <f t="shared" si="27"/>
        <v>0</v>
      </c>
      <c r="BK7" s="280">
        <f t="shared" si="28"/>
        <v>0</v>
      </c>
      <c r="BL7" s="281">
        <f t="shared" si="29"/>
        <v>6</v>
      </c>
      <c r="BN7" s="280">
        <f t="shared" si="30"/>
        <v>6</v>
      </c>
      <c r="BO7" s="280">
        <f t="shared" si="31"/>
        <v>0</v>
      </c>
      <c r="BP7" s="280">
        <f t="shared" si="32"/>
        <v>13</v>
      </c>
      <c r="BQ7" s="280">
        <f t="shared" si="33"/>
        <v>13</v>
      </c>
      <c r="BR7" s="280">
        <f t="shared" si="34"/>
        <v>0</v>
      </c>
      <c r="BS7" s="280">
        <f t="shared" si="35"/>
        <v>0</v>
      </c>
      <c r="BT7" s="281">
        <f t="shared" si="36"/>
        <v>32</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5 TOP - ORLOVÁ - Brevčinský Tomáš</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v>
      </c>
      <c r="F8" s="329">
        <v>1</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v>
      </c>
      <c r="J8" s="329">
        <v>5</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v>
      </c>
      <c r="R8" s="426">
        <f>$O$9</f>
        <v>10</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-23</v>
      </c>
      <c r="AQ8" s="310">
        <f t="shared" si="12"/>
        <v>16</v>
      </c>
      <c r="AR8" s="258"/>
      <c r="AS8" s="314" t="str">
        <f t="shared" si="13"/>
        <v>100000100100100100077016</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-12</v>
      </c>
      <c r="BG8" s="280">
        <f t="shared" si="24"/>
        <v>-8</v>
      </c>
      <c r="BH8" s="280">
        <f t="shared" si="25"/>
        <v>0</v>
      </c>
      <c r="BI8" s="280">
        <f t="shared" si="26"/>
        <v>-3</v>
      </c>
      <c r="BJ8" s="280">
        <f t="shared" si="27"/>
        <v>0</v>
      </c>
      <c r="BK8" s="280">
        <f t="shared" si="28"/>
        <v>0</v>
      </c>
      <c r="BL8" s="281">
        <f t="shared" si="29"/>
        <v>-23</v>
      </c>
      <c r="BN8" s="280">
        <f t="shared" si="30"/>
        <v>1</v>
      </c>
      <c r="BO8" s="280">
        <f t="shared" si="31"/>
        <v>5</v>
      </c>
      <c r="BP8" s="280">
        <f t="shared" si="32"/>
        <v>0</v>
      </c>
      <c r="BQ8" s="280">
        <f t="shared" si="33"/>
        <v>10</v>
      </c>
      <c r="BR8" s="280">
        <f t="shared" si="34"/>
        <v>0</v>
      </c>
      <c r="BS8" s="280">
        <f t="shared" si="35"/>
        <v>0</v>
      </c>
      <c r="BT8" s="281">
        <f t="shared" si="36"/>
        <v>16</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 xml:space="preserve">8   - Pavel Tomiš  </v>
      </c>
      <c r="C9" s="311">
        <f t="shared" si="0"/>
        <v>3</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v>
      </c>
      <c r="F9" s="329">
        <v>1</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v>
      </c>
      <c r="J9" s="329">
        <v>8</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v>
      </c>
      <c r="N9" s="329">
        <v>13</v>
      </c>
      <c r="O9" s="330">
        <v>10</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-14</v>
      </c>
      <c r="AQ9" s="310">
        <f t="shared" si="12"/>
        <v>22</v>
      </c>
      <c r="AR9" s="258"/>
      <c r="AS9" s="314" t="str">
        <f t="shared" si="13"/>
        <v>110000100100100100086022</v>
      </c>
      <c r="AT9" s="317">
        <f t="shared" si="14"/>
        <v>3</v>
      </c>
      <c r="AU9" s="4"/>
      <c r="AV9" s="333">
        <f t="shared" si="15"/>
        <v>1</v>
      </c>
      <c r="AX9" s="280">
        <f t="shared" si="16"/>
        <v>0</v>
      </c>
      <c r="AY9" s="280">
        <f t="shared" si="17"/>
        <v>0</v>
      </c>
      <c r="AZ9" s="280">
        <f t="shared" si="18"/>
        <v>1</v>
      </c>
      <c r="BA9" s="280">
        <f t="shared" si="19"/>
        <v>0</v>
      </c>
      <c r="BB9" s="280">
        <f t="shared" si="20"/>
        <v>0</v>
      </c>
      <c r="BC9" s="280">
        <f t="shared" si="21"/>
        <v>0</v>
      </c>
      <c r="BD9" s="281">
        <f t="shared" si="22"/>
        <v>1</v>
      </c>
      <c r="BF9" s="280">
        <f t="shared" si="23"/>
        <v>-12</v>
      </c>
      <c r="BG9" s="280">
        <f t="shared" si="24"/>
        <v>-5</v>
      </c>
      <c r="BH9" s="280">
        <f t="shared" si="25"/>
        <v>3</v>
      </c>
      <c r="BI9" s="280">
        <f t="shared" si="26"/>
        <v>0</v>
      </c>
      <c r="BJ9" s="280">
        <f t="shared" si="27"/>
        <v>0</v>
      </c>
      <c r="BK9" s="280">
        <f t="shared" si="28"/>
        <v>0</v>
      </c>
      <c r="BL9" s="281">
        <f t="shared" si="29"/>
        <v>-14</v>
      </c>
      <c r="BN9" s="280">
        <f t="shared" si="30"/>
        <v>1</v>
      </c>
      <c r="BO9" s="280">
        <f t="shared" si="31"/>
        <v>8</v>
      </c>
      <c r="BP9" s="280">
        <f t="shared" si="32"/>
        <v>13</v>
      </c>
      <c r="BQ9" s="280">
        <f t="shared" si="33"/>
        <v>0</v>
      </c>
      <c r="BR9" s="280">
        <f t="shared" si="34"/>
        <v>0</v>
      </c>
      <c r="BS9" s="280">
        <f t="shared" si="35"/>
        <v>0</v>
      </c>
      <c r="BT9" s="281">
        <f t="shared" si="36"/>
        <v>22</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 PAK Albrechtice - Bukovčík Jan</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4 TOP - ORLOVÁ - Puhr Jaromír</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8   - Pavel Tomiš  </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5 TOP - ORLOVÁ - Brevčinský Tomáš</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G7" activePane="bottomRight" state="frozen"/>
      <selection activeCell="A7" sqref="A7"/>
      <selection pane="topRight" activeCell="A7" sqref="A7"/>
      <selection pane="bottomLeft" activeCell="A7" sqref="A7"/>
      <selection pane="bottomRight" activeCell="J9" sqref="J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85</v>
      </c>
      <c r="C1" s="262" t="s">
        <v>56</v>
      </c>
      <c r="D1" s="4"/>
      <c r="E1" s="4"/>
      <c r="F1" s="327" t="s">
        <v>29</v>
      </c>
      <c r="G1" s="336">
        <f>$AV$12</f>
        <v>4</v>
      </c>
      <c r="H1" s="348" t="s">
        <v>325</v>
      </c>
      <c r="I1" s="4"/>
      <c r="J1" s="4"/>
      <c r="K1" s="4"/>
      <c r="L1" s="4"/>
      <c r="M1" s="4"/>
      <c r="N1" s="4"/>
      <c r="O1" s="4"/>
      <c r="P1" s="392" t="s">
        <v>286</v>
      </c>
      <c r="Q1" s="90"/>
      <c r="R1" s="393">
        <f ca="1">INDIRECT(ADDRESS(4,A1,1,1,"Hřiště"))</f>
        <v>3</v>
      </c>
      <c r="S1" s="393">
        <f ca="1">INDIRECT(ADDRESS(5,A1,1,1,"Hřiště"))</f>
        <v>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TOP - ORLOVÁ - Bury Radim</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3</v>
      </c>
      <c r="J6" s="422">
        <f>$G$7</f>
        <v>13</v>
      </c>
      <c r="K6" s="423">
        <f>$F$7</f>
        <v>12</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3</v>
      </c>
      <c r="N6" s="422">
        <f>$G$8</f>
        <v>13</v>
      </c>
      <c r="O6" s="423">
        <f>$F$8</f>
        <v>6</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3</v>
      </c>
      <c r="R6" s="422">
        <f>$G$9</f>
        <v>13</v>
      </c>
      <c r="S6" s="423">
        <f>$F$9</f>
        <v>10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11</v>
      </c>
      <c r="AQ6" s="310">
        <f t="shared" ref="AQ6:AQ11" si="12">SUM(BN6:BS6)</f>
        <v>39</v>
      </c>
      <c r="AR6" s="279"/>
      <c r="AS6" s="313" t="str">
        <f t="shared" ref="AS6:AS11" si="13">CONCATENATE(TEXT(AD6,"0"),TEXT(AE6,"0"),TEXT(AG6,"0"),TEXT(AH6,"0"),TEXT(AI6,"0"),TEXT(AJ6,"0"),TEXT(100+AL6,"000"),TEXT(100+AM6,"000"),TEXT(100+AN6,"000"),TEXT(100+AO6,"000"),TEXT(100+AP6,"000"),TEXT(AQ6,"000"))</f>
        <v>130000100100100100111039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1</v>
      </c>
      <c r="BH6" s="280">
        <f t="shared" ref="BH6:BH11" si="25">N6-O6</f>
        <v>7</v>
      </c>
      <c r="BI6" s="280">
        <f t="shared" ref="BI6:BI11" si="26">R6-S6</f>
        <v>3</v>
      </c>
      <c r="BJ6" s="280">
        <f t="shared" ref="BJ6:BJ11" si="27">V6-W6</f>
        <v>0</v>
      </c>
      <c r="BK6" s="280">
        <f t="shared" ref="BK6:BK11" si="28">Z6-AA6</f>
        <v>0</v>
      </c>
      <c r="BL6" s="281">
        <f t="shared" ref="BL6:BL11" si="29">SUM(BF6:BK6)</f>
        <v>11</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3 PAK Albrechtice - Valík Václav</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3</v>
      </c>
      <c r="F7" s="329">
        <v>12</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4</v>
      </c>
      <c r="N7" s="426">
        <f>$K$8</f>
        <v>13</v>
      </c>
      <c r="O7" s="423">
        <f>$J$8</f>
        <v>9</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4</v>
      </c>
      <c r="R7" s="426">
        <f>$K$9</f>
        <v>13</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16</v>
      </c>
      <c r="AQ7" s="310">
        <f t="shared" si="12"/>
        <v>38</v>
      </c>
      <c r="AR7" s="258"/>
      <c r="AS7" s="314" t="str">
        <f t="shared" si="13"/>
        <v>120000100100100100116038</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-1</v>
      </c>
      <c r="BG7" s="280">
        <f t="shared" si="24"/>
        <v>0</v>
      </c>
      <c r="BH7" s="280">
        <f t="shared" si="25"/>
        <v>4</v>
      </c>
      <c r="BI7" s="280">
        <f t="shared" si="26"/>
        <v>13</v>
      </c>
      <c r="BJ7" s="280">
        <f t="shared" si="27"/>
        <v>0</v>
      </c>
      <c r="BK7" s="280">
        <f t="shared" si="28"/>
        <v>0</v>
      </c>
      <c r="BL7" s="281">
        <f t="shared" si="29"/>
        <v>16</v>
      </c>
      <c r="BN7" s="280">
        <f t="shared" si="30"/>
        <v>12</v>
      </c>
      <c r="BO7" s="280">
        <f t="shared" si="31"/>
        <v>0</v>
      </c>
      <c r="BP7" s="280">
        <f t="shared" si="32"/>
        <v>13</v>
      </c>
      <c r="BQ7" s="280">
        <f t="shared" si="33"/>
        <v>13</v>
      </c>
      <c r="BR7" s="280">
        <f t="shared" si="34"/>
        <v>0</v>
      </c>
      <c r="BS7" s="280">
        <f t="shared" si="35"/>
        <v>0</v>
      </c>
      <c r="BT7" s="281">
        <f t="shared" si="36"/>
        <v>38</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6 SOKOL Staříč - Brož Karel</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3</v>
      </c>
      <c r="F8" s="329">
        <v>6</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4</v>
      </c>
      <c r="J8" s="329">
        <v>9</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4</v>
      </c>
      <c r="R8" s="426">
        <f>$O$9</f>
        <v>13</v>
      </c>
      <c r="S8" s="423">
        <f>$N$9</f>
        <v>4</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v>
      </c>
      <c r="AQ8" s="310">
        <f t="shared" si="12"/>
        <v>28</v>
      </c>
      <c r="AR8" s="258"/>
      <c r="AS8" s="314" t="str">
        <f t="shared" si="13"/>
        <v>110000100100100100098028</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-7</v>
      </c>
      <c r="BG8" s="280">
        <f t="shared" si="24"/>
        <v>-4</v>
      </c>
      <c r="BH8" s="280">
        <f t="shared" si="25"/>
        <v>0</v>
      </c>
      <c r="BI8" s="280">
        <f t="shared" si="26"/>
        <v>9</v>
      </c>
      <c r="BJ8" s="280">
        <f t="shared" si="27"/>
        <v>0</v>
      </c>
      <c r="BK8" s="280">
        <f t="shared" si="28"/>
        <v>0</v>
      </c>
      <c r="BL8" s="281">
        <f t="shared" si="29"/>
        <v>-2</v>
      </c>
      <c r="BN8" s="280">
        <f t="shared" si="30"/>
        <v>6</v>
      </c>
      <c r="BO8" s="280">
        <f t="shared" si="31"/>
        <v>9</v>
      </c>
      <c r="BP8" s="280">
        <f t="shared" si="32"/>
        <v>0</v>
      </c>
      <c r="BQ8" s="280">
        <f t="shared" si="33"/>
        <v>13</v>
      </c>
      <c r="BR8" s="280">
        <f t="shared" si="34"/>
        <v>0</v>
      </c>
      <c r="BS8" s="280">
        <f t="shared" si="35"/>
        <v>0</v>
      </c>
      <c r="BT8" s="281">
        <f t="shared" si="36"/>
        <v>28</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7 SOKOL Staříč - Kozelský Martin</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3</v>
      </c>
      <c r="F9" s="329">
        <v>10</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4</v>
      </c>
      <c r="J9" s="329">
        <v>0</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4</v>
      </c>
      <c r="N9" s="329">
        <v>4</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-25</v>
      </c>
      <c r="AQ9" s="310">
        <f t="shared" si="12"/>
        <v>14</v>
      </c>
      <c r="AR9" s="258"/>
      <c r="AS9" s="314" t="str">
        <f t="shared" si="13"/>
        <v>100000100100100100075014</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-3</v>
      </c>
      <c r="BG9" s="280">
        <f t="shared" si="24"/>
        <v>-13</v>
      </c>
      <c r="BH9" s="280">
        <f t="shared" si="25"/>
        <v>-9</v>
      </c>
      <c r="BI9" s="280">
        <f t="shared" si="26"/>
        <v>0</v>
      </c>
      <c r="BJ9" s="280">
        <f t="shared" si="27"/>
        <v>0</v>
      </c>
      <c r="BK9" s="280">
        <f t="shared" si="28"/>
        <v>0</v>
      </c>
      <c r="BL9" s="281">
        <f t="shared" si="29"/>
        <v>-25</v>
      </c>
      <c r="BN9" s="280">
        <f t="shared" si="30"/>
        <v>10</v>
      </c>
      <c r="BO9" s="280">
        <f t="shared" si="31"/>
        <v>0</v>
      </c>
      <c r="BP9" s="280">
        <f t="shared" si="32"/>
        <v>4</v>
      </c>
      <c r="BQ9" s="280">
        <f t="shared" si="33"/>
        <v>0</v>
      </c>
      <c r="BR9" s="280">
        <f t="shared" si="34"/>
        <v>0</v>
      </c>
      <c r="BS9" s="280">
        <f t="shared" si="35"/>
        <v>0</v>
      </c>
      <c r="BT9" s="281">
        <f t="shared" si="36"/>
        <v>14</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 TOP - ORLOVÁ - Bury Radim</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3 PAK Albrechtice - Valík Václav</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6 SOKOL Staříč - Brož Karel</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7 SOKOL Staříč - Kozelský Martin</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85</v>
      </c>
      <c r="C1" s="262" t="s">
        <v>87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85</v>
      </c>
      <c r="C1" s="262" t="s">
        <v>57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85</v>
      </c>
      <c r="C1" s="262" t="s">
        <v>58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85</v>
      </c>
      <c r="C1" s="262" t="s">
        <v>59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85</v>
      </c>
      <c r="C1" s="262" t="s">
        <v>60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85</v>
      </c>
      <c r="C1" s="262" t="s">
        <v>61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85</v>
      </c>
      <c r="C1" s="262" t="s">
        <v>62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85</v>
      </c>
      <c r="C1" s="262" t="s">
        <v>63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85</v>
      </c>
      <c r="C1" s="262" t="s">
        <v>64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85</v>
      </c>
      <c r="C1" s="262" t="s">
        <v>65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85</v>
      </c>
      <c r="C1" s="262" t="s">
        <v>66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85</v>
      </c>
      <c r="C1" s="262" t="s">
        <v>67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85</v>
      </c>
      <c r="C1" s="262" t="s">
        <v>68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85</v>
      </c>
      <c r="C1" s="262" t="s">
        <v>69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85</v>
      </c>
      <c r="C1" s="262" t="s">
        <v>70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85</v>
      </c>
      <c r="C1" s="262" t="s">
        <v>71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85</v>
      </c>
      <c r="C1" s="262" t="s">
        <v>72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85</v>
      </c>
      <c r="C1" s="262" t="s">
        <v>73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85</v>
      </c>
      <c r="C1" s="262" t="s">
        <v>74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85</v>
      </c>
      <c r="C1" s="262" t="s">
        <v>75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8" t="s">
        <v>285</v>
      </c>
      <c r="G4" s="569"/>
      <c r="H4" s="561" t="s">
        <v>285</v>
      </c>
      <c r="I4" s="566"/>
      <c r="J4" s="566"/>
      <c r="K4" s="567"/>
      <c r="L4" s="561" t="s">
        <v>285</v>
      </c>
      <c r="M4" s="566"/>
      <c r="N4" s="566"/>
      <c r="O4" s="567"/>
      <c r="P4" s="561" t="s">
        <v>285</v>
      </c>
      <c r="Q4" s="566"/>
      <c r="R4" s="566"/>
      <c r="S4" s="567"/>
      <c r="T4" s="561" t="s">
        <v>285</v>
      </c>
      <c r="U4" s="566"/>
      <c r="V4" s="566"/>
      <c r="W4" s="567"/>
      <c r="X4" s="561" t="s">
        <v>285</v>
      </c>
      <c r="Y4" s="566"/>
      <c r="Z4" s="566"/>
      <c r="AA4" s="567"/>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85</v>
      </c>
      <c r="C1" s="262" t="s">
        <v>76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85</v>
      </c>
      <c r="C1" s="262" t="s">
        <v>77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85</v>
      </c>
      <c r="C1" s="262" t="s">
        <v>78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85</v>
      </c>
      <c r="C1" s="262" t="s">
        <v>79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85</v>
      </c>
      <c r="C1" s="262" t="s">
        <v>53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85</v>
      </c>
      <c r="C1" s="262" t="s">
        <v>80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85</v>
      </c>
      <c r="C1" s="262" t="s">
        <v>81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85</v>
      </c>
      <c r="C1" s="262" t="s">
        <v>82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85</v>
      </c>
      <c r="C1" s="262" t="s">
        <v>83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85</v>
      </c>
      <c r="C1" s="262" t="s">
        <v>84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61" t="s">
        <v>285</v>
      </c>
      <c r="I4" s="562"/>
      <c r="J4" s="562"/>
      <c r="K4" s="563"/>
      <c r="L4" s="561" t="s">
        <v>285</v>
      </c>
      <c r="M4" s="562"/>
      <c r="N4" s="562"/>
      <c r="O4" s="563"/>
      <c r="P4" s="561" t="s">
        <v>285</v>
      </c>
      <c r="Q4" s="562"/>
      <c r="R4" s="562"/>
      <c r="S4" s="563"/>
      <c r="T4" s="561" t="s">
        <v>285</v>
      </c>
      <c r="U4" s="562"/>
      <c r="V4" s="562"/>
      <c r="W4" s="563"/>
      <c r="X4" s="561"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236</v>
      </c>
      <c r="B1" s="44"/>
    </row>
    <row r="2" spans="1:4" ht="42.6" customHeight="1">
      <c r="A2" s="9" t="s">
        <v>98</v>
      </c>
      <c r="B2" s="9" t="s">
        <v>90</v>
      </c>
      <c r="C2" s="9"/>
      <c r="D2" s="9" t="s">
        <v>91</v>
      </c>
    </row>
    <row r="3" spans="1:4">
      <c r="A3" t="str">
        <f t="shared" ref="A3:A66" ca="1" si="0">IF(TRIM(D3)="-","",C3)</f>
        <v>A1</v>
      </c>
      <c r="B3" t="str">
        <f t="shared" ref="B3:B18" ca="1" si="1">IF(TYPE(D3)&gt;4," - ",IF(OR(TRIM(D3)="",TRIM(D3)="-"),"",D3))</f>
        <v>1 PAK Albrechtice - Bukovčík Jan</v>
      </c>
      <c r="C3" t="str">
        <f>Sk.A!$C$14</f>
        <v>A1</v>
      </c>
      <c r="D3" t="str">
        <f ca="1">Sk.A!$B$14</f>
        <v>1 PAK Albrechtice - Bukovčík Jan</v>
      </c>
    </row>
    <row r="4" spans="1:4">
      <c r="A4" t="str">
        <f t="shared" ca="1" si="0"/>
        <v>A2</v>
      </c>
      <c r="B4" t="str">
        <f t="shared" ca="1" si="1"/>
        <v>4 TOP - ORLOVÁ - Puhr Jaromír</v>
      </c>
      <c r="C4" t="str">
        <f>Sk.A!$C$15</f>
        <v>A2</v>
      </c>
      <c r="D4" t="str">
        <f ca="1">Sk.A!$B$15</f>
        <v>4 TOP - ORLOVÁ - Puhr Jaromír</v>
      </c>
    </row>
    <row r="5" spans="1:4">
      <c r="A5" t="str">
        <f t="shared" ca="1" si="0"/>
        <v>A3</v>
      </c>
      <c r="B5" t="str">
        <f t="shared" ca="1" si="1"/>
        <v xml:space="preserve">8   - Pavel Tomiš  </v>
      </c>
      <c r="C5" t="str">
        <f>Sk.A!$C$16</f>
        <v>A3</v>
      </c>
      <c r="D5" t="str">
        <f ca="1">Sk.A!$B$16</f>
        <v xml:space="preserve">8   - Pavel Tomiš  </v>
      </c>
    </row>
    <row r="6" spans="1:4">
      <c r="A6" t="str">
        <f t="shared" ca="1" si="0"/>
        <v>A4</v>
      </c>
      <c r="B6" t="str">
        <f t="shared" ca="1" si="1"/>
        <v>5 TOP - ORLOVÁ - Brevčinský Tomáš</v>
      </c>
      <c r="C6" t="str">
        <f>Sk.A!$C$17</f>
        <v>A4</v>
      </c>
      <c r="D6" t="str">
        <f ca="1">Sk.A!$B$17</f>
        <v>5 TOP - ORLOVÁ - Brevčinský Tomáš</v>
      </c>
    </row>
    <row r="7" spans="1:4">
      <c r="A7" t="str">
        <f t="shared" ca="1" si="0"/>
        <v>B1</v>
      </c>
      <c r="B7" t="str">
        <f t="shared" ca="1" si="1"/>
        <v>2 TOP - ORLOVÁ - Bury Radim</v>
      </c>
      <c r="C7" t="str">
        <f>Sk.B!$C$14</f>
        <v>B1</v>
      </c>
      <c r="D7" t="str">
        <f ca="1">Sk.B!$B$14</f>
        <v>2 TOP - ORLOVÁ - Bury Radim</v>
      </c>
    </row>
    <row r="8" spans="1:4">
      <c r="A8" t="str">
        <f t="shared" ca="1" si="0"/>
        <v>B2</v>
      </c>
      <c r="B8" t="str">
        <f t="shared" ca="1" si="1"/>
        <v>3 PAK Albrechtice - Valík Václav</v>
      </c>
      <c r="C8" t="str">
        <f>Sk.B!$C$15</f>
        <v>B2</v>
      </c>
      <c r="D8" t="str">
        <f ca="1">Sk.B!$B$15</f>
        <v>3 PAK Albrechtice - Valík Václav</v>
      </c>
    </row>
    <row r="9" spans="1:4">
      <c r="A9" t="str">
        <f t="shared" ca="1" si="0"/>
        <v>B3</v>
      </c>
      <c r="B9" t="str">
        <f t="shared" ca="1" si="1"/>
        <v>6 SOKOL Staříč - Brož Karel</v>
      </c>
      <c r="C9" t="str">
        <f>Sk.B!$C$16</f>
        <v>B3</v>
      </c>
      <c r="D9" t="str">
        <f ca="1">Sk.B!$B$16</f>
        <v>6 SOKOL Staříč - Brož Karel</v>
      </c>
    </row>
    <row r="10" spans="1:4">
      <c r="A10" t="str">
        <f t="shared" ca="1" si="0"/>
        <v>B4</v>
      </c>
      <c r="B10" t="str">
        <f t="shared" ca="1" si="1"/>
        <v>7 SOKOL Staříč - Kozelský Martin</v>
      </c>
      <c r="C10" t="str">
        <f>Sk.B!$C$17</f>
        <v>B4</v>
      </c>
      <c r="D10" t="str">
        <f ca="1">Sk.B!$B$17</f>
        <v>7 SOKOL Staříč - Kozelský Martin</v>
      </c>
    </row>
    <row r="11" spans="1:4">
      <c r="A11" t="str">
        <f t="shared" ca="1" si="0"/>
        <v/>
      </c>
      <c r="B11" t="str">
        <f t="shared" ca="1" si="1"/>
        <v/>
      </c>
      <c r="C11" t="str">
        <f>Sk.C!$C$14</f>
        <v>C1</v>
      </c>
      <c r="D11" t="str">
        <f ca="1">Sk.C!$B$14</f>
        <v xml:space="preserve"> - </v>
      </c>
    </row>
    <row r="12" spans="1:4">
      <c r="A12" t="str">
        <f t="shared" ca="1" si="0"/>
        <v/>
      </c>
      <c r="B12" t="str">
        <f t="shared" ca="1" si="1"/>
        <v/>
      </c>
      <c r="C12" t="str">
        <f>Sk.C!$C$15</f>
        <v>C2</v>
      </c>
      <c r="D12" t="str">
        <f ca="1">Sk.C!$B$15</f>
        <v xml:space="preserve"> - </v>
      </c>
    </row>
    <row r="13" spans="1:4">
      <c r="A13" t="str">
        <f t="shared" ca="1" si="0"/>
        <v/>
      </c>
      <c r="B13" t="str">
        <f t="shared" ca="1" si="1"/>
        <v/>
      </c>
      <c r="C13" t="str">
        <f>Sk.C!$C$16</f>
        <v>C3</v>
      </c>
      <c r="D13" t="str">
        <f ca="1">Sk.C!$B$16</f>
        <v xml:space="preserve"> - </v>
      </c>
    </row>
    <row r="14" spans="1:4">
      <c r="A14" t="str">
        <f t="shared" ca="1" si="0"/>
        <v/>
      </c>
      <c r="B14" t="str">
        <f t="shared" ca="1" si="1"/>
        <v/>
      </c>
      <c r="C14" t="str">
        <f>Sk.C!$C$17</f>
        <v>C4</v>
      </c>
      <c r="D14" t="str">
        <f ca="1">Sk.C!$B$17</f>
        <v xml:space="preserve"> - </v>
      </c>
    </row>
    <row r="15" spans="1:4">
      <c r="A15" t="str">
        <f t="shared" ca="1" si="0"/>
        <v/>
      </c>
      <c r="B15" t="str">
        <f t="shared" ca="1" si="1"/>
        <v/>
      </c>
      <c r="C15" t="str">
        <f>Sk.D!$C$14</f>
        <v>D1</v>
      </c>
      <c r="D15" t="str">
        <f ca="1">Sk.D!$B$14</f>
        <v xml:space="preserve"> - </v>
      </c>
    </row>
    <row r="16" spans="1:4">
      <c r="A16" t="str">
        <f t="shared" ca="1" si="0"/>
        <v/>
      </c>
      <c r="B16" t="str">
        <f t="shared" ca="1" si="1"/>
        <v/>
      </c>
      <c r="C16" t="str">
        <f>Sk.D!$C$15</f>
        <v>D2</v>
      </c>
      <c r="D16" t="str">
        <f ca="1">Sk.D!$B$15</f>
        <v xml:space="preserve"> - </v>
      </c>
    </row>
    <row r="17" spans="1:4">
      <c r="A17" t="str">
        <f t="shared" ca="1" si="0"/>
        <v/>
      </c>
      <c r="B17" t="str">
        <f t="shared" ca="1" si="1"/>
        <v/>
      </c>
      <c r="C17" t="str">
        <f>Sk.D!$C$16</f>
        <v>D3</v>
      </c>
      <c r="D17" t="str">
        <f ca="1">Sk.D!$B$16</f>
        <v xml:space="preserve"> - </v>
      </c>
    </row>
    <row r="18" spans="1:4">
      <c r="A18" t="str">
        <f t="shared" ca="1" si="0"/>
        <v/>
      </c>
      <c r="B18" t="str">
        <f t="shared" ca="1" si="1"/>
        <v/>
      </c>
      <c r="C18" t="str">
        <f>Sk.D!$C$17</f>
        <v>D4</v>
      </c>
      <c r="D18" t="str">
        <f ca="1">Sk.D!$B$17</f>
        <v xml:space="preserve"> - </v>
      </c>
    </row>
    <row r="19" spans="1:4">
      <c r="A19" t="str">
        <f t="shared" ca="1" si="0"/>
        <v/>
      </c>
      <c r="B19" t="str">
        <f ca="1">IF(TYPE(D19)&gt;4," - ",IF(OR(TRIM(D19)="",TRIM(D19)="-"),"",D19))</f>
        <v/>
      </c>
      <c r="C19" t="str">
        <f>Sk.E!$C$14</f>
        <v>E1</v>
      </c>
      <c r="D19" t="str">
        <f ca="1">Sk.E!$B$14</f>
        <v xml:space="preserve"> - </v>
      </c>
    </row>
    <row r="20" spans="1:4">
      <c r="A20" t="str">
        <f t="shared" ca="1" si="0"/>
        <v/>
      </c>
      <c r="B20" t="str">
        <f t="shared" ref="B20:B87" ca="1" si="2">IF(TYPE(D20)&gt;4," - ",IF(OR(TRIM(D20)="",TRIM(D20)="-"),"",D20))</f>
        <v/>
      </c>
      <c r="C20" t="str">
        <f>Sk.E!$C$15</f>
        <v>E2</v>
      </c>
      <c r="D20" t="str">
        <f ca="1">Sk.E!$B$15</f>
        <v xml:space="preserve"> - </v>
      </c>
    </row>
    <row r="21" spans="1:4">
      <c r="A21" t="str">
        <f t="shared" ca="1" si="0"/>
        <v/>
      </c>
      <c r="B21" t="str">
        <f t="shared" ca="1" si="2"/>
        <v/>
      </c>
      <c r="C21" t="str">
        <f>Sk.E!$C$16</f>
        <v>E3</v>
      </c>
      <c r="D21" t="str">
        <f ca="1">Sk.E!$B$16</f>
        <v xml:space="preserve"> - </v>
      </c>
    </row>
    <row r="22" spans="1:4">
      <c r="A22" t="str">
        <f t="shared" ca="1" si="0"/>
        <v/>
      </c>
      <c r="B22" t="str">
        <f t="shared" ca="1" si="2"/>
        <v/>
      </c>
      <c r="C22" t="str">
        <f>Sk.E!$C$17</f>
        <v>E4</v>
      </c>
      <c r="D22" t="str">
        <f ca="1">Sk.E!$B$17</f>
        <v xml:space="preserve"> - </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232</v>
      </c>
      <c r="E1" s="1" t="s">
        <v>233</v>
      </c>
      <c r="F1" s="1" t="s">
        <v>234</v>
      </c>
      <c r="G1" t="s">
        <v>90</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92</v>
      </c>
      <c r="B2" s="9" t="s">
        <v>355</v>
      </c>
      <c r="C2" s="9" t="s">
        <v>235</v>
      </c>
      <c r="D2" s="9" t="s">
        <v>354</v>
      </c>
      <c r="E2" s="14">
        <f>Start.listina!O7</f>
        <v>2</v>
      </c>
      <c r="F2" s="14">
        <f>IF(MOD($E$2,2)&gt;0,0,1)</f>
        <v>1</v>
      </c>
      <c r="G2" s="14">
        <f>Start.listina!$S$7</f>
        <v>4</v>
      </c>
      <c r="H2" s="378">
        <f>IF(Start.listina!$U$7&gt;1,2,0)</f>
        <v>2</v>
      </c>
      <c r="I2" s="9" t="s">
        <v>362</v>
      </c>
      <c r="K2" s="372" t="s">
        <v>359</v>
      </c>
      <c r="L2" s="378">
        <v>2</v>
      </c>
      <c r="M2" s="378"/>
      <c r="N2" s="378">
        <v>1</v>
      </c>
      <c r="O2" s="378"/>
      <c r="P2" s="378" t="s">
        <v>360</v>
      </c>
      <c r="Q2" s="378"/>
      <c r="R2" s="372" t="s">
        <v>363</v>
      </c>
      <c r="S2" s="378"/>
      <c r="T2" s="378"/>
      <c r="V2" s="372" t="s">
        <v>358</v>
      </c>
      <c r="W2" s="378">
        <v>4</v>
      </c>
      <c r="X2" s="378"/>
      <c r="Y2" s="378">
        <v>2</v>
      </c>
      <c r="Z2" s="378"/>
      <c r="AA2" s="378">
        <v>1</v>
      </c>
      <c r="AB2" s="378"/>
      <c r="AC2" s="378" t="s">
        <v>360</v>
      </c>
      <c r="AD2" s="373" t="s">
        <v>361</v>
      </c>
      <c r="AE2" s="378"/>
      <c r="AF2" s="378"/>
      <c r="AH2" s="372" t="s">
        <v>357</v>
      </c>
      <c r="AI2" s="378">
        <v>8</v>
      </c>
      <c r="AJ2" s="378"/>
      <c r="AK2" s="378">
        <v>4</v>
      </c>
      <c r="AL2" s="378"/>
      <c r="AM2" s="378">
        <v>2</v>
      </c>
      <c r="AN2" s="378"/>
      <c r="AO2" s="378">
        <v>1</v>
      </c>
      <c r="AP2" s="378"/>
      <c r="AQ2" s="378" t="s">
        <v>360</v>
      </c>
      <c r="AR2" s="378"/>
      <c r="AS2" s="372" t="s">
        <v>356</v>
      </c>
      <c r="AT2" s="378">
        <v>16</v>
      </c>
      <c r="AU2" s="378"/>
      <c r="AV2" s="378">
        <v>8</v>
      </c>
      <c r="AW2" s="378"/>
      <c r="AX2" s="378">
        <v>4</v>
      </c>
      <c r="AY2" s="378"/>
      <c r="AZ2" s="378">
        <v>2</v>
      </c>
      <c r="BA2" s="378"/>
      <c r="BB2" s="378">
        <v>1</v>
      </c>
      <c r="BC2" s="378"/>
      <c r="BD2" s="378" t="s">
        <v>360</v>
      </c>
      <c r="BE2" s="378"/>
      <c r="BF2" s="372" t="s">
        <v>353</v>
      </c>
      <c r="BG2" s="378">
        <v>32</v>
      </c>
      <c r="BH2" s="378"/>
      <c r="BI2" s="378">
        <v>16</v>
      </c>
      <c r="BJ2" s="378"/>
      <c r="BK2" s="378">
        <v>8</v>
      </c>
      <c r="BL2" s="378"/>
      <c r="BM2" s="378">
        <v>4</v>
      </c>
      <c r="BN2" s="378"/>
      <c r="BO2" s="378">
        <v>2</v>
      </c>
      <c r="BP2" s="378"/>
      <c r="BQ2" s="378">
        <v>1</v>
      </c>
      <c r="BR2" s="378" t="s">
        <v>360</v>
      </c>
      <c r="BS2" s="378"/>
    </row>
    <row r="3" spans="1:71">
      <c r="A3" s="1">
        <f t="shared" ref="A3:A34" si="0">E3+F3</f>
        <v>1</v>
      </c>
      <c r="B3" s="42" t="str">
        <f ca="1">IF(E3&gt;$G$2," - ",D3)</f>
        <v>1 PAK Albrechtice - Bukovčík Jan</v>
      </c>
      <c r="C3" s="43" t="str">
        <f>IF(E3&gt;$G$2,"",Nasazení!B3)</f>
        <v>A1</v>
      </c>
      <c r="D3" s="42" t="str">
        <f ca="1">IF(TYPE(VLOOKUP(C3,Výsledky_skupin!$A$3:$B$130,2,0))&gt;4," -",VLOOKUP(C3,Výsledky_skupin!$A$3:$B$130,2,0))</f>
        <v>1 PAK Albrechtice - Bukovčík Jan</v>
      </c>
      <c r="E3" s="1">
        <v>1</v>
      </c>
      <c r="F3">
        <f>IF(OR($E$2=0,$H$2=0),0,IF(E3&gt;$G$2/$H$2,IF($F$2&gt;0,IF(MOD(E3,2)=0,-1,1),0),0))</f>
        <v>0</v>
      </c>
      <c r="I3" s="379" t="str">
        <f ca="1">IF(OR(TRIM(N3)="-",TRIM(N3)="")," ",N3)</f>
        <v>2 TOP - ORLOVÁ - Bury Radim</v>
      </c>
      <c r="L3" s="379" t="str">
        <f ca="1">VLOOKUP($A3,'KO4'!$G$6:$H$7,2,0)</f>
        <v>1 PAK Albrechtice - Bukovčík Jan</v>
      </c>
      <c r="N3" s="379" t="str">
        <f ca="1">VLOOKUP($A3,'KO4'!$K$6:$L$7,2,0)</f>
        <v>2 TOP - ORLOVÁ - Bury Radim</v>
      </c>
      <c r="W3" s="379" t="str">
        <f ca="1">VLOOKUP($A3,'KO8'!$G$6:$H$15,2,0)</f>
        <v>1 PAK Albrechtice - Bukovčík Jan</v>
      </c>
      <c r="X3" s="244">
        <f>VLOOKUP($A3,'KO8'!$G$6:$I$15,3,0)</f>
        <v>0</v>
      </c>
      <c r="Y3" s="379" t="str">
        <f ca="1">VLOOKUP($A3,'KO8'!$K$10:$L$11,2,0)</f>
        <v xml:space="preserve"> </v>
      </c>
      <c r="Z3" s="244">
        <f>VLOOKUP($A3,'KO8'!$K$10:$M$11,3,0)</f>
        <v>0</v>
      </c>
      <c r="AA3" s="379" t="str">
        <f>VLOOKUP($A3,'KO8'!$O$10:$P$11,2,0)</f>
        <v xml:space="preserve"> </v>
      </c>
      <c r="AI3" s="379" t="str">
        <f ca="1">VLOOKUP($A3,'KO16'!$G$6:$H$31,2,0)</f>
        <v>1 PAK Albrechtice - Bukovčík Jan</v>
      </c>
      <c r="AJ3" s="244">
        <f>VLOOKUP($A3,'KO16'!$G$6:$I$31,3,0)</f>
        <v>0</v>
      </c>
      <c r="AK3" s="379" t="str">
        <f ca="1">VLOOKUP($A3,'KO16'!$K$10:$L$27,2,0)</f>
        <v>1 PAK Albrechtice - Bukovčík Jan</v>
      </c>
      <c r="AL3" s="244">
        <f>VLOOKUP($A3,'KO16'!$K$10:$M$27,3,0)</f>
        <v>0</v>
      </c>
      <c r="AM3" s="379" t="str">
        <f ca="1">VLOOKUP($A3,'KO16'!$O$18:$P$19,2,0)</f>
        <v xml:space="preserve"> </v>
      </c>
      <c r="AN3" s="244">
        <f>VLOOKUP($A3,'KO16'!$O$18:$Q$19,3,0)</f>
        <v>0</v>
      </c>
      <c r="AO3" s="379" t="str">
        <f>VLOOKUP($A3,'KO16'!$S$18:$T$19,2,0)</f>
        <v xml:space="preserve"> </v>
      </c>
      <c r="AT3" s="379" t="str">
        <f ca="1">VLOOKUP($A3,'KO32'!$G$6:$H$63,2,0)</f>
        <v>1 PAK Albrechtice - Bukovčík Jan</v>
      </c>
      <c r="AU3" s="244">
        <f>VLOOKUP($A3,'KO32'!$G$6:$I$63,3,0)</f>
        <v>0</v>
      </c>
      <c r="AV3" s="379" t="str">
        <f ca="1">VLOOKUP($A3,'KO32'!$K$10:$L$59,2,0)</f>
        <v>1 PAK Albrechtice - Bukovčík Jan</v>
      </c>
      <c r="AW3" s="244">
        <f>VLOOKUP($A3,'KO32'!$K$10:$M$59,3,0)</f>
        <v>0</v>
      </c>
      <c r="AX3" s="379" t="str">
        <f ca="1">VLOOKUP($A3,'KO32'!$O$18:$P$51,2,0)</f>
        <v>1 PAK Albrechtice - Bukovčík Jan</v>
      </c>
      <c r="AY3" s="244">
        <f>VLOOKUP($A3,'KO32'!$O$18:$Q$51,3,0)</f>
        <v>0</v>
      </c>
      <c r="AZ3" s="379" t="str">
        <f ca="1">VLOOKUP($A3,'KO32'!$S$34:$T$35,2,0)</f>
        <v xml:space="preserve"> </v>
      </c>
      <c r="BA3" s="244">
        <f>VLOOKUP($A3,'KO32'!$S$34:$U$35,3,0)</f>
        <v>0</v>
      </c>
      <c r="BB3" s="379" t="str">
        <f>VLOOKUP($A3,'KO32'!$W$34:$X$35,2,0)</f>
        <v xml:space="preserve"> </v>
      </c>
      <c r="BG3" s="379" t="str">
        <f ca="1">VLOOKUP($A3,'KO64'!$G$6:$H$127,2,0)</f>
        <v>1 PAK Albrechtice - Bukovčík Jan</v>
      </c>
      <c r="BH3" s="244">
        <f>VLOOKUP($A3,'KO64'!$G$6:$I$127,3,0)</f>
        <v>0</v>
      </c>
      <c r="BI3" s="379" t="str">
        <f ca="1">VLOOKUP($A3,'KO64'!$K$10:$L$123,2,0)</f>
        <v>1 PAK Albrechtice - Bukovčík Jan</v>
      </c>
      <c r="BJ3" s="244">
        <f>VLOOKUP($A3,'KO64'!$K$10:$M$123,3,0)</f>
        <v>0</v>
      </c>
      <c r="BK3" s="379" t="str">
        <f ca="1">VLOOKUP($A3,'KO64'!$O$18:$P$115,2,0)</f>
        <v>1 PAK Albrechtice - Bukovčík Jan</v>
      </c>
      <c r="BL3" s="244">
        <f>VLOOKUP($A3,'KO64'!$O$18:$Q$115,3,0)</f>
        <v>0</v>
      </c>
      <c r="BM3" s="379" t="str">
        <f ca="1">VLOOKUP($A3,'KO64'!$S$34:$T$99,2,0)</f>
        <v>1 PAK Albrechtice - Bukovčík Jan</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2 TOP - ORLOVÁ - Bury Radim</v>
      </c>
      <c r="C4" s="43" t="str">
        <f>IF(E4&gt;$G$2,"",Nasazení!B4)</f>
        <v>B1</v>
      </c>
      <c r="D4" s="42" t="str">
        <f ca="1">IF(TYPE(VLOOKUP(C4,Výsledky_skupin!$A$3:$B$130,2,0))&gt;4," -",VLOOKUP(C4,Výsledky_skupin!$A$3:$B$130,2,0))</f>
        <v>2 TOP - ORLOVÁ - Bury Radim</v>
      </c>
      <c r="E4" s="1">
        <v>2</v>
      </c>
      <c r="F4">
        <f t="shared" ref="F4:F66" si="1">IF(OR($E$2=0,$H$2=0),0,IF(E4&gt;$G$2/$H$2,IF($F$2&gt;0,IF(MOD(E4,2)=0,-1,1),0),0))</f>
        <v>0</v>
      </c>
      <c r="I4" s="379" t="str">
        <f ca="1">IF(OR(TRIM(N4)="-",TRIM(N4)="")," ",N4)</f>
        <v>1 PAK Albrechtice - Bukovčík Jan</v>
      </c>
      <c r="L4" s="379" t="str">
        <f ca="1">VLOOKUP($A4,'KO4'!$G$6:$H$7,2,0)</f>
        <v>2 TOP - ORLOVÁ - Bury Radim</v>
      </c>
      <c r="N4" s="379" t="str">
        <f ca="1">VLOOKUP($A4,'KO4'!$K$6:$L$7,2,0)</f>
        <v>1 PAK Albrechtice - Bukovčík Jan</v>
      </c>
      <c r="W4" s="379" t="str">
        <f ca="1">VLOOKUP($A4,'KO8'!$G$6:$H$15,2,0)</f>
        <v>2 TOP - ORLOVÁ - Bury Radim</v>
      </c>
      <c r="X4" s="244">
        <f>VLOOKUP($A4,'KO8'!$G$6:$I$15,3,0)</f>
        <v>0</v>
      </c>
      <c r="Y4" s="379" t="str">
        <f ca="1">VLOOKUP($A4,'KO8'!$K$10:$L$11,2,0)</f>
        <v xml:space="preserve"> </v>
      </c>
      <c r="Z4" s="244">
        <f>VLOOKUP($A4,'KO8'!$K$10:$M$11,3,0)</f>
        <v>0</v>
      </c>
      <c r="AA4" s="379" t="str">
        <f>VLOOKUP($A4,'KO8'!$O$10:$P$11,2,0)</f>
        <v xml:space="preserve"> </v>
      </c>
      <c r="AI4" s="379" t="str">
        <f ca="1">VLOOKUP($A4,'KO16'!$G$6:$H$31,2,0)</f>
        <v>2 TOP - ORLOVÁ - Bury Radim</v>
      </c>
      <c r="AJ4" s="244">
        <f>VLOOKUP($A4,'KO16'!$G$6:$I$31,3,0)</f>
        <v>0</v>
      </c>
      <c r="AK4" s="379" t="str">
        <f ca="1">VLOOKUP($A4,'KO16'!$K$10:$L$27,2,0)</f>
        <v>2 TOP - ORLOVÁ - Bury Radim</v>
      </c>
      <c r="AL4" s="244">
        <f>VLOOKUP($A4,'KO16'!$K$10:$M$27,3,0)</f>
        <v>0</v>
      </c>
      <c r="AM4" s="379" t="str">
        <f ca="1">VLOOKUP($A4,'KO16'!$O$18:$P$19,2,0)</f>
        <v xml:space="preserve"> </v>
      </c>
      <c r="AN4" s="244">
        <f>VLOOKUP($A4,'KO16'!$O$18:$Q$19,3,0)</f>
        <v>0</v>
      </c>
      <c r="AO4" s="379" t="str">
        <f>VLOOKUP($A4,'KO16'!$S$18:$T$19,2,0)</f>
        <v xml:space="preserve"> </v>
      </c>
      <c r="AT4" s="379" t="str">
        <f ca="1">VLOOKUP($A4,'KO32'!$G$6:$H$63,2,0)</f>
        <v>2 TOP - ORLOVÁ - Bury Radim</v>
      </c>
      <c r="AU4" s="244">
        <f>VLOOKUP($A4,'KO32'!$G$6:$I$63,3,0)</f>
        <v>0</v>
      </c>
      <c r="AV4" s="379" t="str">
        <f ca="1">VLOOKUP($A4,'KO32'!$K$10:$L$59,2,0)</f>
        <v>2 TOP - ORLOVÁ - Bury Radim</v>
      </c>
      <c r="AW4" s="244">
        <f>VLOOKUP($A4,'KO32'!$K$10:$M$59,3,0)</f>
        <v>0</v>
      </c>
      <c r="AX4" s="379" t="str">
        <f ca="1">VLOOKUP($A4,'KO32'!$O$18:$P$51,2,0)</f>
        <v>2 TOP - ORLOVÁ - Bury Radim</v>
      </c>
      <c r="AY4" s="244">
        <f>VLOOKUP($A4,'KO32'!$O$18:$Q$51,3,0)</f>
        <v>0</v>
      </c>
      <c r="AZ4" s="379" t="str">
        <f ca="1">VLOOKUP($A4,'KO32'!$S$34:$T$35,2,0)</f>
        <v xml:space="preserve"> </v>
      </c>
      <c r="BA4" s="244">
        <f>VLOOKUP($A4,'KO32'!$S$34:$U$35,3,0)</f>
        <v>0</v>
      </c>
      <c r="BB4" s="379" t="str">
        <f>VLOOKUP($A4,'KO32'!$W$34:$X$35,2,0)</f>
        <v xml:space="preserve"> </v>
      </c>
      <c r="BG4" s="379" t="str">
        <f ca="1">VLOOKUP($A4,'KO64'!$G$6:$H$127,2,0)</f>
        <v>2 TOP - ORLOVÁ - Bury Radim</v>
      </c>
      <c r="BH4" s="244">
        <f>VLOOKUP($A4,'KO64'!$G$6:$I$127,3,0)</f>
        <v>0</v>
      </c>
      <c r="BI4" s="379" t="str">
        <f ca="1">VLOOKUP($A4,'KO64'!$K$10:$L$123,2,0)</f>
        <v>2 TOP - ORLOVÁ - Bury Radim</v>
      </c>
      <c r="BJ4" s="244">
        <f>VLOOKUP($A4,'KO64'!$K$10:$M$123,3,0)</f>
        <v>0</v>
      </c>
      <c r="BK4" s="379" t="str">
        <f ca="1">VLOOKUP($A4,'KO64'!$O$18:$P$115,2,0)</f>
        <v>2 TOP - ORLOVÁ - Bury Radim</v>
      </c>
      <c r="BL4" s="244">
        <f>VLOOKUP($A4,'KO64'!$O$18:$Q$115,3,0)</f>
        <v>0</v>
      </c>
      <c r="BM4" s="379" t="str">
        <f ca="1">VLOOKUP($A4,'KO64'!$S$34:$T$99,2,0)</f>
        <v>2 TOP - ORLOVÁ - Bury Radim</v>
      </c>
      <c r="BN4" s="244">
        <f>VLOOKUP($A4,'KO64'!$S$34:$U$99,3,0)</f>
        <v>0</v>
      </c>
      <c r="BO4" s="379" t="str">
        <f ca="1">VLOOKUP($A4,'KO64'!$W$66:$X$67,2,0)</f>
        <v xml:space="preserve"> </v>
      </c>
      <c r="BP4" s="244">
        <f>VLOOKUP($A4,'KO64'!$W$66:$Y$67,3,0)</f>
        <v>0</v>
      </c>
      <c r="BQ4" s="379" t="str">
        <f>VLOOKUP($A4,'KO64'!$AA$66:$AB$67,2,0)</f>
        <v xml:space="preserve"> </v>
      </c>
    </row>
    <row r="5" spans="1:71">
      <c r="A5" s="1">
        <f t="shared" si="0"/>
        <v>4</v>
      </c>
      <c r="B5" s="42" t="str">
        <f t="shared" ref="B5:B12" ca="1" si="2">IF(E5&gt;$G$2," - ",D5)</f>
        <v>3 PAK Albrechtice - Valík Václav</v>
      </c>
      <c r="C5" s="43" t="str">
        <f>IF(E5&gt;$G$2,"",Nasazení!B5)</f>
        <v>B2</v>
      </c>
      <c r="D5" s="42" t="str">
        <f ca="1">IF(TYPE(VLOOKUP(C5,Výsledky_skupin!$A$3:$B$130,2,0))&gt;4," -",VLOOKUP(C5,Výsledky_skupin!$A$3:$B$130,2,0))</f>
        <v>3 PAK Albrechtice - Valík Václav</v>
      </c>
      <c r="E5" s="1">
        <v>3</v>
      </c>
      <c r="F5">
        <f t="shared" si="1"/>
        <v>1</v>
      </c>
      <c r="I5" s="379" t="str">
        <f ca="1">IF(OR(TRIM(P5)="-",TRIM(P5)="")," ",P5)</f>
        <v>4 TOP - ORLOVÁ - Puhr Jaromír</v>
      </c>
      <c r="P5" s="379" t="str">
        <f ca="1">VLOOKUP($A5,'KO4'!$K$16:$L$17,2,0)</f>
        <v>4 TOP - ORLOVÁ - Puhr Jaromír</v>
      </c>
      <c r="W5" s="379" t="str">
        <f ca="1">VLOOKUP($A5,'KO8'!$G$6:$H$15,2,0)</f>
        <v>3 PAK Albrechtice - Valík Václav</v>
      </c>
      <c r="X5" s="244">
        <f>VLOOKUP($A5,'KO8'!$G$6:$I$15,3,0)</f>
        <v>0</v>
      </c>
      <c r="Y5" s="379" t="str">
        <f ca="1">VLOOKUP($A5,'KO8'!$K$10:$L$21,2,0)</f>
        <v xml:space="preserve"> </v>
      </c>
      <c r="Z5" s="244">
        <f>VLOOKUP($A5,'KO8'!$K$10:$M$21,3,0)</f>
        <v>0</v>
      </c>
      <c r="AA5" s="379" t="str">
        <f>VLOOKUP($A5,'KO8'!$O$10:$P$21,2,0)</f>
        <v xml:space="preserve"> </v>
      </c>
      <c r="AC5" s="379" t="str">
        <f>VLOOKUP($A5,'KO8'!$O$20:$P$21,2,0)</f>
        <v xml:space="preserve"> </v>
      </c>
      <c r="AI5" s="379" t="str">
        <f ca="1">VLOOKUP($A5,'KO16'!$G$6:$H$31,2,0)</f>
        <v>3 PAK Albrechtice - Valík Václav</v>
      </c>
      <c r="AJ5" s="244">
        <f>VLOOKUP($A5,'KO16'!$G$6:$I$31,3,0)</f>
        <v>0</v>
      </c>
      <c r="AK5" s="379" t="str">
        <f ca="1">VLOOKUP($A5,'KO16'!$K$10:$L$27,2,0)</f>
        <v>3 PAK Albrechtice - Valík Václav</v>
      </c>
      <c r="AL5" s="244">
        <f>VLOOKUP($A5,'KO16'!$K$10:$M$27,3,0)</f>
        <v>0</v>
      </c>
      <c r="AM5" s="379" t="str">
        <f ca="1">VLOOKUP($A5,'KO16'!$O$18:$P$33,2,0)</f>
        <v xml:space="preserve"> </v>
      </c>
      <c r="AN5" s="244">
        <f>VLOOKUP($A5,'KO16'!$O$18:$Q$33,3,0)</f>
        <v>0</v>
      </c>
      <c r="AQ5" s="379" t="str">
        <f>VLOOKUP($A5,'KO16'!$S$32:$T$33,2,0)</f>
        <v xml:space="preserve"> </v>
      </c>
      <c r="AT5" s="379" t="str">
        <f ca="1">VLOOKUP($A5,'KO32'!$G$6:$H$63,2,0)</f>
        <v>3 PAK Albrechtice - Valík Václav</v>
      </c>
      <c r="AU5" s="244">
        <f>VLOOKUP($A5,'KO32'!$G$6:$I$63,3,0)</f>
        <v>0</v>
      </c>
      <c r="AV5" s="379" t="str">
        <f ca="1">VLOOKUP($A5,'KO32'!$K$10:$L$59,2,0)</f>
        <v>3 PAK Albrechtice - Valík Václav</v>
      </c>
      <c r="AW5" s="244">
        <f>VLOOKUP($A5,'KO32'!$K$10:$M$59,3,0)</f>
        <v>0</v>
      </c>
      <c r="AX5" s="379" t="str">
        <f ca="1">VLOOKUP($A5,'KO32'!$O$18:$P$51,2,0)</f>
        <v>3 PAK Albrechtice - Valík Václav</v>
      </c>
      <c r="AY5" s="244">
        <f>VLOOKUP($A5,'KO32'!$O$18:$Q$51,3,0)</f>
        <v>0</v>
      </c>
      <c r="AZ5" s="379" t="str">
        <f ca="1">VLOOKUP($A5,'KO32'!$S$34:$T$57,2,0)</f>
        <v xml:space="preserve"> </v>
      </c>
      <c r="BA5" s="244">
        <f>VLOOKUP($A5,'KO32'!$S$34:$U$57,3,0)</f>
        <v>0</v>
      </c>
      <c r="BD5" s="379" t="str">
        <f ca="1">VLOOKUP($A5,'KO32'!$W$56:$X$57,2,0)</f>
        <v xml:space="preserve"> </v>
      </c>
      <c r="BG5" s="379" t="str">
        <f ca="1">VLOOKUP($A5,'KO64'!$G$6:$H$127,2,0)</f>
        <v>3 PAK Albrechtice - Valík Václav</v>
      </c>
      <c r="BH5" s="244">
        <f>VLOOKUP($A5,'KO64'!$G$6:$I$127,3,0)</f>
        <v>0</v>
      </c>
      <c r="BI5" s="379" t="str">
        <f ca="1">VLOOKUP($A5,'KO64'!$K$10:$L$123,2,0)</f>
        <v>3 PAK Albrechtice - Valík Václav</v>
      </c>
      <c r="BJ5" s="244">
        <f>VLOOKUP($A5,'KO64'!$K$10:$M$123,3,0)</f>
        <v>0</v>
      </c>
      <c r="BK5" s="379" t="str">
        <f ca="1">VLOOKUP($A5,'KO64'!$O$18:$P$115,2,0)</f>
        <v>3 PAK Albrechtice - Valík Václav</v>
      </c>
      <c r="BL5" s="244">
        <f>VLOOKUP($A5,'KO64'!$O$18:$Q$115,3,0)</f>
        <v>0</v>
      </c>
      <c r="BM5" s="379" t="str">
        <f ca="1">VLOOKUP($A5,'KO64'!$S$34:$T$99,2,0)</f>
        <v>3 PAK Albrechtice - Valík Václav</v>
      </c>
      <c r="BN5" s="244">
        <f>VLOOKUP($A5,'KO64'!$S$34:$U$99,3,0)</f>
        <v>0</v>
      </c>
      <c r="BO5" s="379" t="str">
        <f ca="1">VLOOKUP($A5,'KO64'!$W$66:$X$107,2,0)</f>
        <v xml:space="preserve"> </v>
      </c>
      <c r="BP5" s="244">
        <f>VLOOKUP($A5,'KO64'!$W$66:$Y$107,3,0)</f>
        <v>0</v>
      </c>
      <c r="BR5" s="379" t="str">
        <f>VLOOKUP($A5,'KO64'!$AA$106:$AB$107,2,0)</f>
        <v xml:space="preserve"> </v>
      </c>
    </row>
    <row r="6" spans="1:71">
      <c r="A6" s="1">
        <f t="shared" si="0"/>
        <v>3</v>
      </c>
      <c r="B6" s="42" t="str">
        <f t="shared" ca="1" si="2"/>
        <v>4 TOP - ORLOVÁ - Puhr Jaromír</v>
      </c>
      <c r="C6" s="43" t="str">
        <f>IF(E6&gt;$G$2,"",Nasazení!B6)</f>
        <v>A2</v>
      </c>
      <c r="D6" s="42" t="str">
        <f ca="1">IF(TYPE(VLOOKUP(C6,Výsledky_skupin!$A$3:$B$130,2,0))&gt;4," -",VLOOKUP(C6,Výsledky_skupin!$A$3:$B$130,2,0))</f>
        <v>4 TOP - ORLOVÁ - Puhr Jaromír</v>
      </c>
      <c r="E6" s="1">
        <v>4</v>
      </c>
      <c r="F6">
        <f t="shared" si="1"/>
        <v>-1</v>
      </c>
      <c r="I6" s="379" t="str">
        <f ca="1">IF(OR(TRIM(P6)="-",TRIM(P6)="")," ",P6)</f>
        <v>3 PAK Albrechtice - Valík Václav</v>
      </c>
      <c r="P6" s="379" t="str">
        <f ca="1">VLOOKUP($A6,'KO4'!$K$16:$L$17,2,0)</f>
        <v>3 PAK Albrechtice - Valík Václav</v>
      </c>
      <c r="W6" s="379" t="str">
        <f ca="1">VLOOKUP($A6,'KO8'!$G$6:$H$15,2,0)</f>
        <v>4 TOP - ORLOVÁ - Puhr Jaromír</v>
      </c>
      <c r="X6" s="244">
        <f>VLOOKUP($A6,'KO8'!$G$6:$I$15,3,0)</f>
        <v>0</v>
      </c>
      <c r="Y6" s="379" t="str">
        <f ca="1">VLOOKUP($A6,'KO8'!$K$10:$L$21,2,0)</f>
        <v xml:space="preserve"> </v>
      </c>
      <c r="Z6" s="244">
        <f>VLOOKUP($A6,'KO8'!$K$10:$M$21,3,0)</f>
        <v>0</v>
      </c>
      <c r="AA6" s="379" t="str">
        <f>VLOOKUP($A6,'KO8'!$O$10:$P$21,2,0)</f>
        <v xml:space="preserve"> </v>
      </c>
      <c r="AC6" s="379" t="str">
        <f>VLOOKUP($A6,'KO8'!$O$20:$P$21,2,0)</f>
        <v xml:space="preserve"> </v>
      </c>
      <c r="AI6" s="379" t="str">
        <f ca="1">VLOOKUP($A6,'KO16'!$G$6:$H$31,2,0)</f>
        <v>4 TOP - ORLOVÁ - Puhr Jaromír</v>
      </c>
      <c r="AJ6" s="244">
        <f>VLOOKUP($A6,'KO16'!$G$6:$I$31,3,0)</f>
        <v>0</v>
      </c>
      <c r="AK6" s="379" t="str">
        <f ca="1">VLOOKUP($A6,'KO16'!$K$10:$L$27,2,0)</f>
        <v>4 TOP - ORLOVÁ - Puhr Jaromír</v>
      </c>
      <c r="AL6" s="244">
        <f>VLOOKUP($A6,'KO16'!$K$10:$M$27,3,0)</f>
        <v>0</v>
      </c>
      <c r="AM6" s="379" t="str">
        <f ca="1">VLOOKUP($A6,'KO16'!$O$18:$P$33,2,0)</f>
        <v xml:space="preserve"> </v>
      </c>
      <c r="AN6" s="244">
        <f>VLOOKUP($A6,'KO16'!$O$18:$Q$33,3,0)</f>
        <v>0</v>
      </c>
      <c r="AQ6" s="379" t="str">
        <f>VLOOKUP($A6,'KO16'!$S$32:$T$33,2,0)</f>
        <v xml:space="preserve"> </v>
      </c>
      <c r="AT6" s="379" t="str">
        <f ca="1">VLOOKUP($A6,'KO32'!$G$6:$H$63,2,0)</f>
        <v>4 TOP - ORLOVÁ - Puhr Jaromír</v>
      </c>
      <c r="AU6" s="244">
        <f>VLOOKUP($A6,'KO32'!$G$6:$I$63,3,0)</f>
        <v>0</v>
      </c>
      <c r="AV6" s="379" t="str">
        <f ca="1">VLOOKUP($A6,'KO32'!$K$10:$L$59,2,0)</f>
        <v>4 TOP - ORLOVÁ - Puhr Jaromír</v>
      </c>
      <c r="AW6" s="244">
        <f>VLOOKUP($A6,'KO32'!$K$10:$M$59,3,0)</f>
        <v>0</v>
      </c>
      <c r="AX6" s="379" t="str">
        <f ca="1">VLOOKUP($A6,'KO32'!$O$18:$P$51,2,0)</f>
        <v>4 TOP - ORLOVÁ - Puhr Jaromír</v>
      </c>
      <c r="AY6" s="244">
        <f>VLOOKUP($A6,'KO32'!$O$18:$Q$51,3,0)</f>
        <v>0</v>
      </c>
      <c r="AZ6" s="379" t="str">
        <f ca="1">VLOOKUP($A6,'KO32'!$S$34:$T$57,2,0)</f>
        <v xml:space="preserve"> </v>
      </c>
      <c r="BA6" s="244">
        <f>VLOOKUP($A6,'KO32'!$S$34:$U$57,3,0)</f>
        <v>0</v>
      </c>
      <c r="BD6" s="379" t="str">
        <f>VLOOKUP($A6,'KO32'!$W$56:$X$57,2,0)</f>
        <v xml:space="preserve"> </v>
      </c>
      <c r="BG6" s="379" t="str">
        <f ca="1">VLOOKUP($A6,'KO64'!$G$6:$H$127,2,0)</f>
        <v>4 TOP - ORLOVÁ - Puhr Jaromír</v>
      </c>
      <c r="BH6" s="244">
        <f>VLOOKUP($A6,'KO64'!$G$6:$I$127,3,0)</f>
        <v>0</v>
      </c>
      <c r="BI6" s="379" t="str">
        <f ca="1">VLOOKUP($A6,'KO64'!$K$10:$L$123,2,0)</f>
        <v>4 TOP - ORLOVÁ - Puhr Jaromír</v>
      </c>
      <c r="BJ6" s="244">
        <f>VLOOKUP($A6,'KO64'!$K$10:$M$123,3,0)</f>
        <v>0</v>
      </c>
      <c r="BK6" s="379" t="str">
        <f ca="1">VLOOKUP($A6,'KO64'!$O$18:$P$115,2,0)</f>
        <v>4 TOP - ORLOVÁ - Puhr Jaromír</v>
      </c>
      <c r="BL6" s="244">
        <f>VLOOKUP($A6,'KO64'!$O$18:$Q$115,3,0)</f>
        <v>0</v>
      </c>
      <c r="BM6" s="379" t="str">
        <f ca="1">VLOOKUP($A6,'KO64'!$S$34:$T$99,2,0)</f>
        <v>4 TOP - ORLOVÁ - Puhr Jaromír</v>
      </c>
      <c r="BN6" s="244">
        <f>VLOOKUP($A6,'KO64'!$S$34:$U$99,3,0)</f>
        <v>0</v>
      </c>
      <c r="BO6" s="379" t="str">
        <f ca="1">VLOOKUP($A6,'KO64'!$W$66:$X$107,2,0)</f>
        <v xml:space="preserve"> </v>
      </c>
      <c r="BP6" s="244">
        <f>VLOOKUP($A6,'KO64'!$W$66:$Y$107,3,0)</f>
        <v>0</v>
      </c>
      <c r="BR6" s="379" t="str">
        <f>VLOOKUP($A6,'KO64'!$AA$106:$AB$107,2,0)</f>
        <v xml:space="preserve"> </v>
      </c>
    </row>
    <row r="7" spans="1:71">
      <c r="A7" s="1">
        <f t="shared" si="0"/>
        <v>6</v>
      </c>
      <c r="B7" s="42" t="str">
        <f t="shared" si="2"/>
        <v xml:space="preserve"> - </v>
      </c>
      <c r="C7" s="43" t="str">
        <f>IF(E7&gt;$G$2,"",Nasazení!B7)</f>
        <v/>
      </c>
      <c r="D7" s="42" t="str">
        <f ca="1">IF(TYPE(VLOOKUP(C7,Výsledky_skupin!$A$3:$B$130,2,0))&gt;4," -",VLOOKUP(C7,Výsledky_skupin!$A$3:$B$130,2,0))</f>
        <v/>
      </c>
      <c r="E7" s="1">
        <v>5</v>
      </c>
      <c r="F7">
        <f t="shared" si="1"/>
        <v>1</v>
      </c>
      <c r="I7" s="379" t="str">
        <f>IF(OR(TRIM(S7)="-",TRIM(S7)="")," ",S7)</f>
        <v xml:space="preserve"> </v>
      </c>
      <c r="S7" s="379" t="str">
        <f>VLOOKUP($A7,'Dohrávka_5-8'!$K$6:$L$13,2,0)</f>
        <v xml:space="preserve"> </v>
      </c>
      <c r="AI7" s="379" t="str">
        <f>VLOOKUP($A7,'KO16'!$G$6:$H$31,2,0)</f>
        <v xml:space="preserve"> - </v>
      </c>
      <c r="AJ7" s="244">
        <f>VLOOKUP($A7,'KO16'!$G$6:$I$31,3,0)</f>
        <v>0</v>
      </c>
      <c r="AT7" s="379" t="str">
        <f>VLOOKUP($A7,'KO32'!$G$6:$H$63,2,0)</f>
        <v xml:space="preserve"> - </v>
      </c>
      <c r="AU7" s="244">
        <f>VLOOKUP($A7,'KO32'!$G$6:$I$63,3,0)</f>
        <v>0</v>
      </c>
      <c r="AV7" s="379" t="str">
        <f>VLOOKUP($A7,'KO32'!$K$10:$L$59,2,0)</f>
        <v xml:space="preserve"> - </v>
      </c>
      <c r="AW7" s="244">
        <f>VLOOKUP($A7,'KO32'!$K$10:$M$59,3,0)</f>
        <v>0</v>
      </c>
      <c r="BG7" s="379" t="str">
        <f>VLOOKUP($A7,'KO64'!$G$6:$H$127,2,0)</f>
        <v xml:space="preserve"> - </v>
      </c>
      <c r="BH7" s="244">
        <f>VLOOKUP($A7,'KO64'!$G$6:$I$127,3,0)</f>
        <v>0</v>
      </c>
      <c r="BI7" s="379" t="str">
        <f>VLOOKUP($A7,'KO64'!$K$10:$L$123,2,0)</f>
        <v xml:space="preserve"> - </v>
      </c>
      <c r="BJ7" s="244">
        <f>VLOOKUP($A7,'KO64'!$K$10:$M$123,3,0)</f>
        <v>0</v>
      </c>
      <c r="BK7" s="379" t="str">
        <f>VLOOKUP($A7,'KO64'!$O$18:$P$115,2,0)</f>
        <v xml:space="preserve"> - </v>
      </c>
      <c r="BL7" s="244">
        <f>VLOOKUP($A7,'KO64'!$O$18:$Q$115,3,0)</f>
        <v>0</v>
      </c>
    </row>
    <row r="8" spans="1:71">
      <c r="A8" s="1">
        <f t="shared" si="0"/>
        <v>5</v>
      </c>
      <c r="B8" s="42" t="str">
        <f t="shared" si="2"/>
        <v xml:space="preserve"> - </v>
      </c>
      <c r="C8" s="43" t="str">
        <f>IF(E8&gt;$G$2,"",Nasazení!B8)</f>
        <v/>
      </c>
      <c r="D8" s="42" t="str">
        <f ca="1">IF(TYPE(VLOOKUP(C8,Výsledky_skupin!$A$3:$B$130,2,0))&gt;4," -",VLOOKUP(C8,Výsledky_skupin!$A$3:$B$130,2,0))</f>
        <v/>
      </c>
      <c r="E8" s="1">
        <v>6</v>
      </c>
      <c r="F8">
        <f t="shared" si="1"/>
        <v>-1</v>
      </c>
      <c r="I8" s="379" t="str">
        <f>IF(OR(TRIM(S8)="-",TRIM(S8)="")," ",S8)</f>
        <v xml:space="preserve"> </v>
      </c>
      <c r="S8" s="379" t="str">
        <f>VLOOKUP($A8,'Dohrávka_5-8'!$K$6:$L$13,2,0)</f>
        <v xml:space="preserve"> </v>
      </c>
      <c r="AI8" s="379" t="str">
        <f>VLOOKUP($A8,'KO16'!$G$6:$H$31,2,0)</f>
        <v xml:space="preserve"> - </v>
      </c>
      <c r="AJ8" s="244">
        <f>VLOOKUP($A8,'KO16'!$G$6:$I$31,3,0)</f>
        <v>0</v>
      </c>
      <c r="AT8" s="379" t="str">
        <f>VLOOKUP($A8,'KO32'!$G$6:$H$63,2,0)</f>
        <v xml:space="preserve"> - </v>
      </c>
      <c r="AU8" s="244">
        <f>VLOOKUP($A8,'KO32'!$G$6:$I$63,3,0)</f>
        <v>0</v>
      </c>
      <c r="AV8" s="379" t="str">
        <f>VLOOKUP($A8,'KO32'!$K$10:$L$59,2,0)</f>
        <v xml:space="preserve"> - </v>
      </c>
      <c r="AW8" s="244">
        <f>VLOOKUP($A8,'KO32'!$K$10:$M$59,3,0)</f>
        <v>0</v>
      </c>
      <c r="BG8" s="379" t="str">
        <f>VLOOKUP($A8,'KO64'!$G$6:$H$127,2,0)</f>
        <v xml:space="preserve"> - </v>
      </c>
      <c r="BH8" s="244">
        <f>VLOOKUP($A8,'KO64'!$G$6:$I$127,3,0)</f>
        <v>0</v>
      </c>
      <c r="BI8" s="379" t="str">
        <f>VLOOKUP($A8,'KO64'!$K$10:$L$123,2,0)</f>
        <v xml:space="preserve"> - </v>
      </c>
      <c r="BJ8" s="244">
        <f>VLOOKUP($A8,'KO64'!$K$10:$M$123,3,0)</f>
        <v>0</v>
      </c>
      <c r="BK8" s="379" t="str">
        <f>VLOOKUP($A8,'KO64'!$O$18:$P$115,2,0)</f>
        <v xml:space="preserve"> - </v>
      </c>
      <c r="BL8" s="244">
        <f>VLOOKUP($A8,'KO64'!$O$18:$Q$115,3,0)</f>
        <v>0</v>
      </c>
    </row>
    <row r="9" spans="1:71">
      <c r="A9" s="1">
        <f t="shared" si="0"/>
        <v>8</v>
      </c>
      <c r="B9" s="42" t="str">
        <f t="shared" si="2"/>
        <v xml:space="preserve"> - </v>
      </c>
      <c r="C9" s="43" t="str">
        <f>IF(E9&gt;$G$2,"",Nasazení!B9)</f>
        <v/>
      </c>
      <c r="D9" s="42" t="str">
        <f ca="1">IF(TYPE(VLOOKUP(C9,Výsledky_skupin!$A$3:$B$130,2,0))&gt;4," -",VLOOKUP(C9,Výsledky_skupin!$A$3:$B$130,2,0))</f>
        <v/>
      </c>
      <c r="E9" s="1">
        <v>7</v>
      </c>
      <c r="F9">
        <f t="shared" si="1"/>
        <v>1</v>
      </c>
      <c r="I9" s="379" t="str">
        <f>IF(OR(TRIM(S9)="-",TRIM(S9)="")," ",S9)</f>
        <v xml:space="preserve"> </v>
      </c>
      <c r="S9" s="379" t="str">
        <f>VLOOKUP($A9,'Dohrávka_5-8'!$K$6:$L$13,2,0)</f>
        <v xml:space="preserve"> </v>
      </c>
      <c r="AI9" s="379" t="str">
        <f>VLOOKUP($A9,'KO16'!$G$6:$H$31,2,0)</f>
        <v xml:space="preserve"> - </v>
      </c>
      <c r="AJ9" s="244">
        <f>VLOOKUP($A9,'KO16'!$G$6:$I$31,3,0)</f>
        <v>0</v>
      </c>
      <c r="AT9" s="379" t="str">
        <f>VLOOKUP($A9,'KO32'!$G$6:$H$63,2,0)</f>
        <v xml:space="preserve"> - </v>
      </c>
      <c r="AU9" s="244">
        <f>VLOOKUP($A9,'KO32'!$G$6:$I$63,3,0)</f>
        <v>0</v>
      </c>
      <c r="AV9" s="379" t="str">
        <f>VLOOKUP($A9,'KO32'!$K$10:$L$59,2,0)</f>
        <v xml:space="preserve"> - </v>
      </c>
      <c r="AW9" s="244">
        <f>VLOOKUP($A9,'KO32'!$K$10:$M$59,3,0)</f>
        <v>0</v>
      </c>
      <c r="BG9" s="379" t="str">
        <f>VLOOKUP($A9,'KO64'!$G$6:$H$127,2,0)</f>
        <v xml:space="preserve"> - </v>
      </c>
      <c r="BH9" s="244">
        <f>VLOOKUP($A9,'KO64'!$G$6:$I$127,3,0)</f>
        <v>0</v>
      </c>
      <c r="BI9" s="379" t="str">
        <f>VLOOKUP($A9,'KO64'!$K$10:$L$123,2,0)</f>
        <v xml:space="preserve"> - </v>
      </c>
      <c r="BJ9" s="244">
        <f>VLOOKUP($A9,'KO64'!$K$10:$M$123,3,0)</f>
        <v>0</v>
      </c>
      <c r="BK9" s="379" t="str">
        <f>VLOOKUP($A9,'KO64'!$O$18:$P$115,2,0)</f>
        <v xml:space="preserve"> - </v>
      </c>
      <c r="BL9" s="244">
        <f>VLOOKUP($A9,'KO64'!$O$18:$Q$115,3,0)</f>
        <v>0</v>
      </c>
    </row>
    <row r="10" spans="1:71">
      <c r="A10" s="1">
        <f t="shared" si="0"/>
        <v>7</v>
      </c>
      <c r="B10" s="42" t="str">
        <f t="shared" si="2"/>
        <v xml:space="preserve"> - </v>
      </c>
      <c r="C10" s="43" t="str">
        <f>IF(E10&gt;$G$2,"",Nasazení!B10)</f>
        <v/>
      </c>
      <c r="D10" s="42" t="str">
        <f ca="1">IF(TYPE(VLOOKUP(C10,Výsledky_skupin!$A$3:$B$130,2,0))&gt;4," -",VLOOKUP(C10,Výsledky_skupin!$A$3:$B$130,2,0))</f>
        <v/>
      </c>
      <c r="E10" s="1">
        <v>8</v>
      </c>
      <c r="F10">
        <f t="shared" si="1"/>
        <v>-1</v>
      </c>
      <c r="I10" s="379" t="str">
        <f>IF(OR(TRIM(S10)="-",TRIM(S10)="")," ",S10)</f>
        <v xml:space="preserve"> </v>
      </c>
      <c r="S10" s="379" t="str">
        <f>VLOOKUP($A10,'Dohrávka_5-8'!$K$6:$L$13,2,0)</f>
        <v xml:space="preserve"> </v>
      </c>
      <c r="AI10" s="379" t="str">
        <f>VLOOKUP($A10,'KO16'!$G$6:$H$31,2,0)</f>
        <v xml:space="preserve"> - </v>
      </c>
      <c r="AJ10" s="244">
        <f>VLOOKUP($A10,'KO16'!$G$6:$I$31,3,0)</f>
        <v>0</v>
      </c>
      <c r="AT10" s="379" t="str">
        <f>VLOOKUP($A10,'KO32'!$G$6:$H$63,2,0)</f>
        <v xml:space="preserve"> - </v>
      </c>
      <c r="AU10" s="244">
        <f>VLOOKUP($A10,'KO32'!$G$6:$I$63,3,0)</f>
        <v>0</v>
      </c>
      <c r="AV10" s="379" t="str">
        <f>VLOOKUP($A10,'KO32'!$K$10:$L$59,2,0)</f>
        <v xml:space="preserve"> - </v>
      </c>
      <c r="AW10" s="244">
        <f>VLOOKUP($A10,'KO32'!$K$10:$M$59,3,0)</f>
        <v>0</v>
      </c>
      <c r="BG10" s="379" t="str">
        <f>VLOOKUP($A10,'KO64'!$G$6:$H$127,2,0)</f>
        <v xml:space="preserve"> - </v>
      </c>
      <c r="BH10" s="244">
        <f>VLOOKUP($A10,'KO64'!$G$6:$I$127,3,0)</f>
        <v>0</v>
      </c>
      <c r="BI10" s="379" t="str">
        <f>VLOOKUP($A10,'KO64'!$K$10:$L$123,2,0)</f>
        <v xml:space="preserve"> - </v>
      </c>
      <c r="BJ10" s="244">
        <f>VLOOKUP($A10,'KO64'!$K$10:$M$123,3,0)</f>
        <v>0</v>
      </c>
      <c r="BK10" s="379" t="str">
        <f>VLOOKUP($A10,'KO64'!$O$18:$P$115,2,0)</f>
        <v xml:space="preserve"> - </v>
      </c>
      <c r="BL10" s="244">
        <f>VLOOKUP($A10,'KO64'!$O$18:$Q$115,3,0)</f>
        <v>0</v>
      </c>
    </row>
    <row r="11" spans="1:71">
      <c r="A11" s="1">
        <f t="shared" si="0"/>
        <v>10</v>
      </c>
      <c r="B11" s="42" t="str">
        <f t="shared" si="2"/>
        <v xml:space="preserve"> - </v>
      </c>
      <c r="C11" s="43" t="str">
        <f>IF(E11&gt;$G$2,"",Nasazení!B11)</f>
        <v/>
      </c>
      <c r="D11" s="42" t="str">
        <f ca="1">IF(TYPE(VLOOKUP(C11,Výsledky_skupin!$A$3:$B$130,2,0))&gt;4," -",VLOOKUP(C11,Výsledky_skupin!$A$3:$B$130,2,0))</f>
        <v/>
      </c>
      <c r="E11" s="1">
        <v>9</v>
      </c>
      <c r="F11">
        <f t="shared" si="1"/>
        <v>1</v>
      </c>
      <c r="I11" s="379" t="str">
        <f>IF(OR(TRIM(AE11)="-",TRIM(AE11)="")," ",AE11)</f>
        <v xml:space="preserve"> </v>
      </c>
      <c r="AE11" s="379" t="str">
        <f>VLOOKUP($A11,'Dohrávka_9-16'!$O$10:$P$35,2,0)</f>
        <v xml:space="preserve"> </v>
      </c>
      <c r="AT11" s="379" t="str">
        <f>VLOOKUP($A11,'KO32'!$G$6:$H$63,2,0)</f>
        <v xml:space="preserve"> - </v>
      </c>
      <c r="AU11" s="244">
        <f>VLOOKUP($A11,'KO32'!$G$6:$I$63,3,0)</f>
        <v>0</v>
      </c>
      <c r="BG11" s="379" t="str">
        <f>VLOOKUP($A11,'KO64'!$G$6:$H$127,2,0)</f>
        <v xml:space="preserve"> - </v>
      </c>
      <c r="BH11" s="244">
        <f>VLOOKUP($A11,'KO64'!$G$6:$I$127,3,0)</f>
        <v>0</v>
      </c>
      <c r="BI11" s="379" t="str">
        <f>VLOOKUP($A11,'KO64'!$K$10:$L$123,2,0)</f>
        <v xml:space="preserve"> - </v>
      </c>
      <c r="BJ11" s="244">
        <f>VLOOKUP($A11,'KO64'!$K$10:$M$123,3,0)</f>
        <v>0</v>
      </c>
    </row>
    <row r="12" spans="1:71">
      <c r="A12" s="1">
        <f>E12+F12</f>
        <v>9</v>
      </c>
      <c r="B12" s="42" t="str">
        <f t="shared" si="2"/>
        <v xml:space="preserve"> - </v>
      </c>
      <c r="C12" s="43" t="str">
        <f>IF(E12&gt;$G$2,"",Nasazení!B12)</f>
        <v/>
      </c>
      <c r="D12" s="42" t="str">
        <f ca="1">IF(TYPE(VLOOKUP(C12,Výsledky_skupin!$A$3:$B$130,2,0))&gt;4," -",VLOOKUP(C12,Výsledky_skupin!$A$3:$B$130,2,0))</f>
        <v/>
      </c>
      <c r="E12" s="1">
        <v>10</v>
      </c>
      <c r="F12">
        <f t="shared" si="1"/>
        <v>-1</v>
      </c>
      <c r="I12" s="379" t="str">
        <f t="shared" ref="I12:I18" si="3">IF(OR(TRIM(AE12)="-",TRIM(AE12)="")," ",AE12)</f>
        <v xml:space="preserve"> </v>
      </c>
      <c r="AE12" s="379" t="str">
        <f>VLOOKUP($A12,'Dohrávka_9-16'!$O$10:$P$35,2,0)</f>
        <v xml:space="preserve"> </v>
      </c>
      <c r="AT12" s="379" t="str">
        <f>VLOOKUP($A12,'KO32'!$G$6:$H$63,2,0)</f>
        <v xml:space="preserve"> - </v>
      </c>
      <c r="AU12" s="244">
        <f>VLOOKUP($A12,'KO32'!$G$6:$I$63,3,0)</f>
        <v>0</v>
      </c>
      <c r="BG12" s="379" t="str">
        <f>VLOOKUP($A12,'KO64'!$G$6:$H$127,2,0)</f>
        <v xml:space="preserve"> - </v>
      </c>
      <c r="BH12" s="244">
        <f>VLOOKUP($A12,'KO64'!$G$6:$I$127,3,0)</f>
        <v>0</v>
      </c>
      <c r="BI12" s="379" t="str">
        <f>VLOOKUP($A12,'KO64'!$K$10:$L$123,2,0)</f>
        <v xml:space="preserve"> - </v>
      </c>
      <c r="BJ12" s="244">
        <f>VLOOKUP($A12,'KO64'!$K$10:$M$123,3,0)</f>
        <v>0</v>
      </c>
    </row>
    <row r="13" spans="1:71">
      <c r="A13" s="1">
        <f t="shared" si="0"/>
        <v>12</v>
      </c>
      <c r="B13" s="42" t="str">
        <f>IF(E13&gt;$G$2," - ",D13)</f>
        <v xml:space="preserve"> - </v>
      </c>
      <c r="C13" s="43" t="str">
        <f>IF(E13&gt;$G$2,"",Nasazení!B13)</f>
        <v/>
      </c>
      <c r="D13" s="42" t="str">
        <f ca="1">IF(TYPE(VLOOKUP(C13,Výsledky_skupin!$A$3:$B$130,2,0))&gt;4," -",VLOOKUP(C13,Výsledky_skupin!$A$3:$B$130,2,0))</f>
        <v/>
      </c>
      <c r="E13" s="1">
        <v>11</v>
      </c>
      <c r="F13">
        <f t="shared" si="1"/>
        <v>1</v>
      </c>
      <c r="I13" s="379" t="str">
        <f t="shared" si="3"/>
        <v xml:space="preserve"> </v>
      </c>
      <c r="AE13" s="379" t="str">
        <f>VLOOKUP($A13,'Dohrávka_9-16'!$O$10:$P$35,2,0)</f>
        <v xml:space="preserve"> </v>
      </c>
      <c r="AT13" s="379" t="str">
        <f>VLOOKUP($A13,'KO32'!$G$6:$H$63,2,0)</f>
        <v xml:space="preserve"> - </v>
      </c>
      <c r="AU13" s="244">
        <f>VLOOKUP($A13,'KO32'!$G$6:$I$63,3,0)</f>
        <v>0</v>
      </c>
      <c r="BG13" s="379" t="str">
        <f>VLOOKUP($A13,'KO64'!$G$6:$H$127,2,0)</f>
        <v xml:space="preserve"> - </v>
      </c>
      <c r="BH13" s="244">
        <f>VLOOKUP($A13,'KO64'!$G$6:$I$127,3,0)</f>
        <v>0</v>
      </c>
      <c r="BI13" s="379" t="str">
        <f>VLOOKUP($A13,'KO64'!$K$10:$L$123,2,0)</f>
        <v xml:space="preserve"> - </v>
      </c>
      <c r="BJ13" s="244">
        <f>VLOOKUP($A13,'KO64'!$K$10:$M$123,3,0)</f>
        <v>0</v>
      </c>
    </row>
    <row r="14" spans="1:71">
      <c r="A14" s="1">
        <f t="shared" si="0"/>
        <v>11</v>
      </c>
      <c r="B14" s="42" t="str">
        <f t="shared" ref="B14:B34" si="4">IF(E14&gt;$G$2," - ",D14)</f>
        <v xml:space="preserve"> - </v>
      </c>
      <c r="C14" s="43" t="str">
        <f>IF(E14&gt;$G$2,"",Nasazení!B14)</f>
        <v/>
      </c>
      <c r="D14" s="42" t="str">
        <f ca="1">IF(TYPE(VLOOKUP(C14,Výsledky_skupin!$A$3:$B$130,2,0))&gt;4," -",VLOOKUP(C14,Výsledky_skupin!$A$3:$B$130,2,0))</f>
        <v/>
      </c>
      <c r="E14" s="1">
        <v>12</v>
      </c>
      <c r="F14">
        <f t="shared" si="1"/>
        <v>-1</v>
      </c>
      <c r="I14" s="379" t="str">
        <f t="shared" si="3"/>
        <v xml:space="preserve"> </v>
      </c>
      <c r="AE14" s="379" t="str">
        <f>VLOOKUP($A14,'Dohrávka_9-16'!$O$10:$P$35,2,0)</f>
        <v xml:space="preserve"> </v>
      </c>
      <c r="AT14" s="379" t="str">
        <f>VLOOKUP($A14,'KO32'!$G$6:$H$63,2,0)</f>
        <v xml:space="preserve"> - </v>
      </c>
      <c r="AU14" s="244">
        <f>VLOOKUP($A14,'KO32'!$G$6:$I$63,3,0)</f>
        <v>0</v>
      </c>
      <c r="BG14" s="379" t="str">
        <f>VLOOKUP($A14,'KO64'!$G$6:$H$127,2,0)</f>
        <v xml:space="preserve"> - </v>
      </c>
      <c r="BH14" s="244">
        <f>VLOOKUP($A14,'KO64'!$G$6:$I$127,3,0)</f>
        <v>0</v>
      </c>
      <c r="BI14" s="379" t="str">
        <f>VLOOKUP($A14,'KO64'!$K$10:$L$123,2,0)</f>
        <v xml:space="preserve"> - </v>
      </c>
      <c r="BJ14" s="244">
        <f>VLOOKUP($A14,'KO64'!$K$10:$M$123,3,0)</f>
        <v>0</v>
      </c>
    </row>
    <row r="15" spans="1:71">
      <c r="A15" s="1">
        <f t="shared" si="0"/>
        <v>14</v>
      </c>
      <c r="B15" s="42" t="str">
        <f t="shared" si="4"/>
        <v xml:space="preserve"> - </v>
      </c>
      <c r="C15" s="43" t="str">
        <f>IF(E15&gt;$G$2,"",Nasazení!B15)</f>
        <v/>
      </c>
      <c r="D15" s="42" t="str">
        <f ca="1">IF(TYPE(VLOOKUP(C15,Výsledky_skupin!$A$3:$B$130,2,0))&gt;4," -",VLOOKUP(C15,Výsledky_skupin!$A$3:$B$130,2,0))</f>
        <v/>
      </c>
      <c r="E15" s="1">
        <v>13</v>
      </c>
      <c r="F15">
        <f t="shared" si="1"/>
        <v>1</v>
      </c>
      <c r="I15" s="379" t="str">
        <f t="shared" si="3"/>
        <v xml:space="preserve"> </v>
      </c>
      <c r="AE15" s="379" t="str">
        <f>VLOOKUP($A15,'Dohrávka_9-16'!$O$10:$P$35,2,0)</f>
        <v xml:space="preserve"> </v>
      </c>
      <c r="AT15" s="379" t="str">
        <f>VLOOKUP($A15,'KO32'!$G$6:$H$63,2,0)</f>
        <v xml:space="preserve"> - </v>
      </c>
      <c r="AU15" s="244">
        <f>VLOOKUP($A15,'KO32'!$G$6:$I$63,3,0)</f>
        <v>0</v>
      </c>
      <c r="BG15" s="379" t="str">
        <f>VLOOKUP($A15,'KO64'!$G$6:$H$127,2,0)</f>
        <v xml:space="preserve"> - </v>
      </c>
      <c r="BH15" s="244">
        <f>VLOOKUP($A15,'KO64'!$G$6:$I$127,3,0)</f>
        <v>0</v>
      </c>
      <c r="BI15" s="379" t="str">
        <f>VLOOKUP($A15,'KO64'!$K$10:$L$123,2,0)</f>
        <v xml:space="preserve"> - </v>
      </c>
      <c r="BJ15" s="244">
        <f>VLOOKUP($A15,'KO64'!$K$10:$M$123,3,0)</f>
        <v>0</v>
      </c>
    </row>
    <row r="16" spans="1:71">
      <c r="A16" s="1">
        <f t="shared" si="0"/>
        <v>13</v>
      </c>
      <c r="B16" s="42" t="str">
        <f t="shared" si="4"/>
        <v xml:space="preserve"> - </v>
      </c>
      <c r="C16" s="43" t="str">
        <f>IF(E16&gt;$G$2,"",Nasazení!B16)</f>
        <v/>
      </c>
      <c r="D16" s="42" t="str">
        <f ca="1">IF(TYPE(VLOOKUP(C16,Výsledky_skupin!$A$3:$B$130,2,0))&gt;4," -",VLOOKUP(C16,Výsledky_skupin!$A$3:$B$130,2,0))</f>
        <v/>
      </c>
      <c r="E16" s="1">
        <v>14</v>
      </c>
      <c r="F16">
        <f t="shared" si="1"/>
        <v>-1</v>
      </c>
      <c r="I16" s="379" t="str">
        <f t="shared" si="3"/>
        <v xml:space="preserve"> </v>
      </c>
      <c r="AE16" s="379" t="str">
        <f>VLOOKUP($A16,'Dohrávka_9-16'!$O$10:$P$35,2,0)</f>
        <v xml:space="preserve"> </v>
      </c>
      <c r="AT16" s="379" t="str">
        <f>VLOOKUP($A16,'KO32'!$G$6:$H$63,2,0)</f>
        <v xml:space="preserve"> - </v>
      </c>
      <c r="AU16" s="244">
        <f>VLOOKUP($A16,'KO32'!$G$6:$I$63,3,0)</f>
        <v>0</v>
      </c>
      <c r="BG16" s="379" t="str">
        <f>VLOOKUP($A16,'KO64'!$G$6:$H$127,2,0)</f>
        <v xml:space="preserve"> - </v>
      </c>
      <c r="BH16" s="244">
        <f>VLOOKUP($A16,'KO64'!$G$6:$I$127,3,0)</f>
        <v>0</v>
      </c>
      <c r="BI16" s="379" t="str">
        <f>VLOOKUP($A16,'KO64'!$K$10:$L$123,2,0)</f>
        <v xml:space="preserve"> - </v>
      </c>
      <c r="BJ16" s="244">
        <f>VLOOKUP($A16,'KO64'!$K$10:$M$123,3,0)</f>
        <v>0</v>
      </c>
    </row>
    <row r="17" spans="1:62">
      <c r="A17" s="1">
        <f t="shared" si="0"/>
        <v>16</v>
      </c>
      <c r="B17" s="42" t="str">
        <f t="shared" si="4"/>
        <v xml:space="preserve"> - </v>
      </c>
      <c r="C17" s="43" t="str">
        <f>IF(E17&gt;$G$2,"",Nasazení!B17)</f>
        <v/>
      </c>
      <c r="D17" s="42" t="str">
        <f ca="1">IF(TYPE(VLOOKUP(C17,Výsledky_skupin!$A$3:$B$130,2,0))&gt;4," -",VLOOKUP(C17,Výsledky_skupin!$A$3:$B$130,2,0))</f>
        <v/>
      </c>
      <c r="E17" s="1">
        <v>15</v>
      </c>
      <c r="F17">
        <f t="shared" si="1"/>
        <v>1</v>
      </c>
      <c r="I17" s="379" t="str">
        <f t="shared" si="3"/>
        <v xml:space="preserve"> </v>
      </c>
      <c r="AE17" s="379" t="str">
        <f>VLOOKUP($A17,'Dohrávka_9-16'!$O$10:$P$35,2,0)</f>
        <v xml:space="preserve"> </v>
      </c>
      <c r="AT17" s="379" t="str">
        <f>VLOOKUP($A17,'KO32'!$G$6:$H$63,2,0)</f>
        <v xml:space="preserve"> - </v>
      </c>
      <c r="AU17" s="244">
        <f>VLOOKUP($A17,'KO32'!$G$6:$I$63,3,0)</f>
        <v>0</v>
      </c>
      <c r="BG17" s="379" t="str">
        <f>VLOOKUP($A17,'KO64'!$G$6:$H$127,2,0)</f>
        <v xml:space="preserve"> - </v>
      </c>
      <c r="BH17" s="244">
        <f>VLOOKUP($A17,'KO64'!$G$6:$I$127,3,0)</f>
        <v>0</v>
      </c>
      <c r="BI17" s="379" t="str">
        <f>VLOOKUP($A17,'KO64'!$K$10:$L$123,2,0)</f>
        <v xml:space="preserve"> - </v>
      </c>
      <c r="BJ17" s="244">
        <f>VLOOKUP($A17,'KO64'!$K$10:$M$123,3,0)</f>
        <v>0</v>
      </c>
    </row>
    <row r="18" spans="1:62">
      <c r="A18" s="1">
        <f t="shared" si="0"/>
        <v>15</v>
      </c>
      <c r="B18" s="42" t="str">
        <f t="shared" si="4"/>
        <v xml:space="preserve"> - </v>
      </c>
      <c r="C18" s="43" t="str">
        <f>IF(E18&gt;$G$2,"",Nasazení!B18)</f>
        <v/>
      </c>
      <c r="D18" s="42" t="str">
        <f ca="1">IF(TYPE(VLOOKUP(C18,Výsledky_skupin!$A$3:$B$130,2,0))&gt;4," -",VLOOKUP(C18,Výsledky_skupin!$A$3:$B$130,2,0))</f>
        <v/>
      </c>
      <c r="E18" s="1">
        <v>16</v>
      </c>
      <c r="F18">
        <f t="shared" si="1"/>
        <v>-1</v>
      </c>
      <c r="I18" s="379" t="str">
        <f t="shared" si="3"/>
        <v xml:space="preserve"> </v>
      </c>
      <c r="AE18" s="379" t="str">
        <f>VLOOKUP($A18,'Dohrávka_9-16'!$O$10:$P$35,2,0)</f>
        <v xml:space="preserve"> </v>
      </c>
      <c r="AT18" s="379" t="str">
        <f>VLOOKUP($A18,'KO32'!$G$6:$H$63,2,0)</f>
        <v xml:space="preserve"> - </v>
      </c>
      <c r="AU18" s="244">
        <f>VLOOKUP($A18,'KO32'!$G$6:$I$63,3,0)</f>
        <v>0</v>
      </c>
      <c r="BG18" s="379" t="str">
        <f>VLOOKUP($A18,'KO64'!$G$6:$H$127,2,0)</f>
        <v xml:space="preserve"> - </v>
      </c>
      <c r="BH18" s="244">
        <f>VLOOKUP($A18,'KO64'!$G$6:$I$127,3,0)</f>
        <v>0</v>
      </c>
      <c r="BI18" s="379" t="str">
        <f>VLOOKUP($A18,'KO64'!$K$10:$L$123,2,0)</f>
        <v xml:space="preserve"> - </v>
      </c>
      <c r="BJ18" s="244">
        <f>VLOOKUP($A18,'KO64'!$K$10:$M$123,3,0)</f>
        <v>0</v>
      </c>
    </row>
    <row r="19" spans="1:62">
      <c r="A19" s="1">
        <f t="shared" si="0"/>
        <v>18</v>
      </c>
      <c r="B19" s="42" t="str">
        <f t="shared" si="4"/>
        <v xml:space="preserve"> - </v>
      </c>
      <c r="C19" s="43" t="str">
        <f>IF(E19&gt;$G$2,"",Nasazení!B19)</f>
        <v/>
      </c>
      <c r="D19" s="42" t="str">
        <f ca="1">IF(TYPE(VLOOKUP(C19,Výsledky_skupin!$A$3:$B$130,2,0))&gt;4," -",VLOOKUP(C19,Výsledky_skupin!$A$3:$B$130,2,0))</f>
        <v/>
      </c>
      <c r="E19" s="1">
        <v>17</v>
      </c>
      <c r="F19">
        <f t="shared" si="1"/>
        <v>1</v>
      </c>
      <c r="BG19" s="379" t="str">
        <f>VLOOKUP($A19,'KO64'!$G$6:$H$127,2,0)</f>
        <v xml:space="preserve"> - </v>
      </c>
      <c r="BH19" s="244">
        <f>VLOOKUP($A19,'KO64'!$G$6:$I$127,3,0)</f>
        <v>0</v>
      </c>
    </row>
    <row r="20" spans="1:62">
      <c r="A20" s="1">
        <f t="shared" si="0"/>
        <v>17</v>
      </c>
      <c r="B20" s="42" t="str">
        <f t="shared" si="4"/>
        <v xml:space="preserve"> - </v>
      </c>
      <c r="C20" s="43" t="str">
        <f>IF(E20&gt;$G$2,"",Nasazení!B20)</f>
        <v/>
      </c>
      <c r="D20" s="42" t="str">
        <f ca="1">IF(TYPE(VLOOKUP(C20,Výsledky_skupin!$A$3:$B$130,2,0))&gt;4," -",VLOOKUP(C20,Výsledky_skupin!$A$3:$B$130,2,0))</f>
        <v/>
      </c>
      <c r="E20" s="1">
        <v>18</v>
      </c>
      <c r="F20">
        <f t="shared" si="1"/>
        <v>-1</v>
      </c>
      <c r="BG20" s="379" t="str">
        <f>VLOOKUP($A20,'KO64'!$G$6:$H$127,2,0)</f>
        <v xml:space="preserve"> - </v>
      </c>
      <c r="BH20" s="244">
        <f>VLOOKUP($A20,'KO64'!$G$6:$I$127,3,0)</f>
        <v>0</v>
      </c>
    </row>
    <row r="21" spans="1:62">
      <c r="A21" s="1">
        <f t="shared" si="0"/>
        <v>20</v>
      </c>
      <c r="B21" s="42" t="str">
        <f t="shared" si="4"/>
        <v xml:space="preserve"> - </v>
      </c>
      <c r="C21" s="43" t="str">
        <f>IF(E21&gt;$G$2,"",Nasazení!B21)</f>
        <v/>
      </c>
      <c r="D21" s="42" t="str">
        <f ca="1">IF(TYPE(VLOOKUP(C21,Výsledky_skupin!$A$3:$B$130,2,0))&gt;4," -",VLOOKUP(C21,Výsledky_skupin!$A$3:$B$130,2,0))</f>
        <v/>
      </c>
      <c r="E21" s="1">
        <v>19</v>
      </c>
      <c r="F21">
        <f t="shared" si="1"/>
        <v>1</v>
      </c>
      <c r="BG21" s="379" t="str">
        <f>VLOOKUP($A21,'KO64'!$G$6:$H$127,2,0)</f>
        <v xml:space="preserve"> - </v>
      </c>
      <c r="BH21" s="244">
        <f>VLOOKUP($A21,'KO64'!$G$6:$I$127,3,0)</f>
        <v>0</v>
      </c>
    </row>
    <row r="22" spans="1:62">
      <c r="A22" s="1">
        <f t="shared" si="0"/>
        <v>19</v>
      </c>
      <c r="B22" s="42" t="str">
        <f t="shared" si="4"/>
        <v xml:space="preserve"> - </v>
      </c>
      <c r="C22" s="43" t="str">
        <f>IF(E22&gt;$G$2,"",Nasazení!B22)</f>
        <v/>
      </c>
      <c r="D22" s="42" t="str">
        <f ca="1">IF(TYPE(VLOOKUP(C22,Výsledky_skupin!$A$3:$B$130,2,0))&gt;4," -",VLOOKUP(C22,Výsledky_skupin!$A$3:$B$130,2,0))</f>
        <v/>
      </c>
      <c r="E22" s="1">
        <v>20</v>
      </c>
      <c r="F22">
        <f t="shared" si="1"/>
        <v>-1</v>
      </c>
      <c r="BG22" s="379" t="str">
        <f>VLOOKUP($A22,'KO64'!$G$6:$H$127,2,0)</f>
        <v xml:space="preserve"> - </v>
      </c>
      <c r="BH22" s="244">
        <f>VLOOKUP($A22,'KO64'!$G$6:$I$127,3,0)</f>
        <v>0</v>
      </c>
    </row>
    <row r="23" spans="1:62">
      <c r="A23" s="1">
        <f t="shared" si="0"/>
        <v>22</v>
      </c>
      <c r="B23" s="42" t="str">
        <f t="shared" si="4"/>
        <v xml:space="preserve"> - </v>
      </c>
      <c r="C23" s="43" t="str">
        <f>IF(E23&gt;$G$2,"",Nasazení!B23)</f>
        <v/>
      </c>
      <c r="D23" s="42" t="str">
        <f ca="1">IF(TYPE(VLOOKUP(C23,Výsledky_skupin!$A$3:$B$130,2,0))&gt;4," -",VLOOKUP(C23,Výsledky_skupin!$A$3:$B$130,2,0))</f>
        <v/>
      </c>
      <c r="E23" s="1">
        <v>21</v>
      </c>
      <c r="F23">
        <f t="shared" si="1"/>
        <v>1</v>
      </c>
      <c r="BG23" s="379" t="str">
        <f>VLOOKUP($A23,'KO64'!$G$6:$H$127,2,0)</f>
        <v xml:space="preserve"> - </v>
      </c>
      <c r="BH23" s="244">
        <f>VLOOKUP($A23,'KO64'!$G$6:$I$127,3,0)</f>
        <v>0</v>
      </c>
    </row>
    <row r="24" spans="1:62">
      <c r="A24" s="1">
        <f t="shared" si="0"/>
        <v>21</v>
      </c>
      <c r="B24" s="42" t="str">
        <f t="shared" si="4"/>
        <v xml:space="preserve"> - </v>
      </c>
      <c r="C24" s="43" t="str">
        <f>IF(E24&gt;$G$2,"",Nasazení!B24)</f>
        <v/>
      </c>
      <c r="D24" s="42" t="str">
        <f ca="1">IF(TYPE(VLOOKUP(C24,Výsledky_skupin!$A$3:$B$130,2,0))&gt;4," -",VLOOKUP(C24,Výsledky_skupin!$A$3:$B$130,2,0))</f>
        <v/>
      </c>
      <c r="E24" s="1">
        <v>22</v>
      </c>
      <c r="F24">
        <f t="shared" si="1"/>
        <v>-1</v>
      </c>
      <c r="BG24" s="379" t="str">
        <f>VLOOKUP($A24,'KO64'!$G$6:$H$127,2,0)</f>
        <v xml:space="preserve"> - </v>
      </c>
      <c r="BH24" s="244">
        <f>VLOOKUP($A24,'KO64'!$G$6:$I$127,3,0)</f>
        <v>0</v>
      </c>
    </row>
    <row r="25" spans="1:62">
      <c r="A25" s="1">
        <f t="shared" si="0"/>
        <v>24</v>
      </c>
      <c r="B25" s="42" t="str">
        <f t="shared" si="4"/>
        <v xml:space="preserve"> - </v>
      </c>
      <c r="C25" s="43" t="str">
        <f>IF(E25&gt;$G$2,"",Nasazení!B25)</f>
        <v/>
      </c>
      <c r="D25" s="42" t="str">
        <f ca="1">IF(TYPE(VLOOKUP(C25,Výsledky_skupin!$A$3:$B$130,2,0))&gt;4," -",VLOOKUP(C25,Výsledky_skupin!$A$3:$B$130,2,0))</f>
        <v/>
      </c>
      <c r="E25" s="1">
        <v>23</v>
      </c>
      <c r="F25">
        <f t="shared" si="1"/>
        <v>1</v>
      </c>
      <c r="BG25" s="379" t="str">
        <f>VLOOKUP($A25,'KO64'!$G$6:$H$127,2,0)</f>
        <v xml:space="preserve"> - </v>
      </c>
      <c r="BH25" s="244">
        <f>VLOOKUP($A25,'KO64'!$G$6:$I$127,3,0)</f>
        <v>0</v>
      </c>
    </row>
    <row r="26" spans="1:62">
      <c r="A26" s="1">
        <f t="shared" si="0"/>
        <v>23</v>
      </c>
      <c r="B26" s="42" t="str">
        <f t="shared" si="4"/>
        <v xml:space="preserve"> - </v>
      </c>
      <c r="C26" s="43" t="str">
        <f>IF(E26&gt;$G$2,"",Nasazení!B26)</f>
        <v/>
      </c>
      <c r="D26" s="42" t="str">
        <f ca="1">IF(TYPE(VLOOKUP(C26,Výsledky_skupin!$A$3:$B$130,2,0))&gt;4," -",VLOOKUP(C26,Výsledky_skupin!$A$3:$B$130,2,0))</f>
        <v/>
      </c>
      <c r="E26" s="1">
        <v>24</v>
      </c>
      <c r="F26">
        <f t="shared" si="1"/>
        <v>-1</v>
      </c>
      <c r="BG26" s="379" t="str">
        <f>VLOOKUP($A26,'KO64'!$G$6:$H$127,2,0)</f>
        <v xml:space="preserve"> - </v>
      </c>
      <c r="BH26" s="244">
        <f>VLOOKUP($A26,'KO64'!$G$6:$I$127,3,0)</f>
        <v>0</v>
      </c>
    </row>
    <row r="27" spans="1:62">
      <c r="A27" s="1">
        <f t="shared" si="0"/>
        <v>26</v>
      </c>
      <c r="B27" s="42" t="str">
        <f t="shared" si="4"/>
        <v xml:space="preserve"> - </v>
      </c>
      <c r="C27" s="43" t="str">
        <f>IF(E27&gt;$G$2,"",Nasazení!B27)</f>
        <v/>
      </c>
      <c r="D27" s="42" t="str">
        <f ca="1">IF(TYPE(VLOOKUP(C27,Výsledky_skupin!$A$3:$B$130,2,0))&gt;4," -",VLOOKUP(C27,Výsledky_skupin!$A$3:$B$130,2,0))</f>
        <v/>
      </c>
      <c r="E27" s="1">
        <v>25</v>
      </c>
      <c r="F27">
        <f t="shared" si="1"/>
        <v>1</v>
      </c>
      <c r="BG27" s="379" t="str">
        <f>VLOOKUP($A27,'KO64'!$G$6:$H$127,2,0)</f>
        <v xml:space="preserve"> - </v>
      </c>
      <c r="BH27" s="244">
        <f>VLOOKUP($A27,'KO64'!$G$6:$I$127,3,0)</f>
        <v>0</v>
      </c>
    </row>
    <row r="28" spans="1:62">
      <c r="A28" s="1">
        <f t="shared" si="0"/>
        <v>25</v>
      </c>
      <c r="B28" s="42" t="str">
        <f t="shared" si="4"/>
        <v xml:space="preserve"> - </v>
      </c>
      <c r="C28" s="43" t="str">
        <f>IF(E28&gt;$G$2,"",Nasazení!B28)</f>
        <v/>
      </c>
      <c r="D28" s="42" t="str">
        <f ca="1">IF(TYPE(VLOOKUP(C28,Výsledky_skupin!$A$3:$B$130,2,0))&gt;4," -",VLOOKUP(C28,Výsledky_skupin!$A$3:$B$130,2,0))</f>
        <v/>
      </c>
      <c r="E28" s="1">
        <v>26</v>
      </c>
      <c r="F28">
        <f t="shared" si="1"/>
        <v>-1</v>
      </c>
      <c r="BG28" s="379" t="str">
        <f>VLOOKUP($A28,'KO64'!$G$6:$H$127,2,0)</f>
        <v xml:space="preserve"> - </v>
      </c>
      <c r="BH28" s="244">
        <f>VLOOKUP($A28,'KO64'!$G$6:$I$127,3,0)</f>
        <v>0</v>
      </c>
    </row>
    <row r="29" spans="1:62">
      <c r="A29" s="1">
        <f t="shared" si="0"/>
        <v>28</v>
      </c>
      <c r="B29" s="42" t="str">
        <f t="shared" si="4"/>
        <v xml:space="preserve"> - </v>
      </c>
      <c r="C29" s="43" t="str">
        <f>IF(E29&gt;$G$2,"",Nasazení!B29)</f>
        <v/>
      </c>
      <c r="D29" s="42" t="str">
        <f ca="1">IF(TYPE(VLOOKUP(C29,Výsledky_skupin!$A$3:$B$130,2,0))&gt;4," -",VLOOKUP(C29,Výsledky_skupin!$A$3:$B$130,2,0))</f>
        <v/>
      </c>
      <c r="E29" s="1">
        <v>27</v>
      </c>
      <c r="F29">
        <f t="shared" si="1"/>
        <v>1</v>
      </c>
      <c r="BG29" s="379" t="str">
        <f>VLOOKUP($A29,'KO64'!$G$6:$H$127,2,0)</f>
        <v xml:space="preserve"> - </v>
      </c>
      <c r="BH29" s="244">
        <f>VLOOKUP($A29,'KO64'!$G$6:$I$127,3,0)</f>
        <v>0</v>
      </c>
    </row>
    <row r="30" spans="1:62">
      <c r="A30" s="1">
        <f t="shared" si="0"/>
        <v>27</v>
      </c>
      <c r="B30" s="42" t="str">
        <f t="shared" si="4"/>
        <v xml:space="preserve"> - </v>
      </c>
      <c r="C30" s="43" t="str">
        <f>IF(E30&gt;$G$2,"",Nasazení!B30)</f>
        <v/>
      </c>
      <c r="D30" s="42" t="str">
        <f ca="1">IF(TYPE(VLOOKUP(C30,Výsledky_skupin!$A$3:$B$130,2,0))&gt;4," -",VLOOKUP(C30,Výsledky_skupin!$A$3:$B$130,2,0))</f>
        <v/>
      </c>
      <c r="E30" s="1">
        <v>28</v>
      </c>
      <c r="F30">
        <f t="shared" si="1"/>
        <v>-1</v>
      </c>
      <c r="BG30" s="379" t="str">
        <f>VLOOKUP($A30,'KO64'!$G$6:$H$127,2,0)</f>
        <v xml:space="preserve"> - </v>
      </c>
      <c r="BH30" s="244">
        <f>VLOOKUP($A30,'KO64'!$G$6:$I$127,3,0)</f>
        <v>0</v>
      </c>
    </row>
    <row r="31" spans="1:62">
      <c r="A31" s="1">
        <f t="shared" si="0"/>
        <v>30</v>
      </c>
      <c r="B31" s="42" t="str">
        <f t="shared" si="4"/>
        <v xml:space="preserve"> - </v>
      </c>
      <c r="C31" s="43" t="str">
        <f>IF(E31&gt;$G$2,"",Nasazení!B31)</f>
        <v/>
      </c>
      <c r="D31" s="42" t="str">
        <f ca="1">IF(TYPE(VLOOKUP(C31,Výsledky_skupin!$A$3:$B$130,2,0))&gt;4," -",VLOOKUP(C31,Výsledky_skupin!$A$3:$B$130,2,0))</f>
        <v/>
      </c>
      <c r="E31" s="1">
        <v>29</v>
      </c>
      <c r="F31">
        <f t="shared" si="1"/>
        <v>1</v>
      </c>
      <c r="BG31" s="379" t="str">
        <f>VLOOKUP($A31,'KO64'!$G$6:$H$127,2,0)</f>
        <v xml:space="preserve"> - </v>
      </c>
      <c r="BH31" s="244">
        <f>VLOOKUP($A31,'KO64'!$G$6:$I$127,3,0)</f>
        <v>0</v>
      </c>
    </row>
    <row r="32" spans="1:62">
      <c r="A32" s="1">
        <f t="shared" si="0"/>
        <v>29</v>
      </c>
      <c r="B32" s="42" t="str">
        <f t="shared" si="4"/>
        <v xml:space="preserve"> - </v>
      </c>
      <c r="C32" s="43" t="str">
        <f>IF(E32&gt;$G$2,"",Nasazení!B32)</f>
        <v/>
      </c>
      <c r="D32" s="42" t="str">
        <f ca="1">IF(TYPE(VLOOKUP(C32,Výsledky_skupin!$A$3:$B$130,2,0))&gt;4," -",VLOOKUP(C32,Výsledky_skupin!$A$3:$B$130,2,0))</f>
        <v/>
      </c>
      <c r="E32" s="1">
        <v>30</v>
      </c>
      <c r="F32">
        <f t="shared" si="1"/>
        <v>-1</v>
      </c>
      <c r="BG32" s="379" t="str">
        <f>VLOOKUP($A32,'KO64'!$G$6:$H$127,2,0)</f>
        <v xml:space="preserve"> - </v>
      </c>
      <c r="BH32" s="244">
        <f>VLOOKUP($A32,'KO64'!$G$6:$I$127,3,0)</f>
        <v>0</v>
      </c>
    </row>
    <row r="33" spans="1:60">
      <c r="A33" s="1">
        <f t="shared" si="0"/>
        <v>32</v>
      </c>
      <c r="B33" s="42" t="str">
        <f t="shared" si="4"/>
        <v xml:space="preserve"> - </v>
      </c>
      <c r="C33" s="43" t="str">
        <f>IF(E33&gt;$G$2,"",Nasazení!B33)</f>
        <v/>
      </c>
      <c r="D33" s="42" t="str">
        <f ca="1">IF(TYPE(VLOOKUP(C33,Výsledky_skupin!$A$3:$B$130,2,0))&gt;4," -",VLOOKUP(C33,Výsledky_skupin!$A$3:$B$130,2,0))</f>
        <v/>
      </c>
      <c r="E33" s="1">
        <v>31</v>
      </c>
      <c r="F33">
        <f t="shared" si="1"/>
        <v>1</v>
      </c>
      <c r="BG33" s="379" t="str">
        <f>VLOOKUP($A33,'KO64'!$G$6:$H$127,2,0)</f>
        <v xml:space="preserve"> - </v>
      </c>
      <c r="BH33" s="244">
        <f>VLOOKUP($A33,'KO64'!$G$6:$I$127,3,0)</f>
        <v>0</v>
      </c>
    </row>
    <row r="34" spans="1:60">
      <c r="A34" s="1">
        <f t="shared" si="0"/>
        <v>31</v>
      </c>
      <c r="B34" s="42" t="str">
        <f t="shared" si="4"/>
        <v xml:space="preserve"> - </v>
      </c>
      <c r="C34" s="43" t="str">
        <f>IF(E34&gt;$G$2,"",Nasazení!B34)</f>
        <v/>
      </c>
      <c r="D34" s="42" t="str">
        <f ca="1">IF(TYPE(VLOOKUP(C34,Výsledky_skupin!$A$3:$B$130,2,0))&gt;4," -",VLOOKUP(C34,Výsledky_skupin!$A$3:$B$130,2,0))</f>
        <v/>
      </c>
      <c r="E34" s="1">
        <v>32</v>
      </c>
      <c r="F34">
        <f t="shared" si="1"/>
        <v>-1</v>
      </c>
      <c r="BG34" s="379" t="str">
        <f>VLOOKUP($A34,'KO64'!$G$6:$H$127,2,0)</f>
        <v xml:space="preserve"> - </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4</v>
      </c>
      <c r="B2">
        <f t="shared" ref="B2:AF2" ca="1" si="1">INDIRECT(ADDRESS(1,7,1,1,B1))</f>
        <v>4</v>
      </c>
      <c r="C2">
        <f t="shared" ca="1" si="1"/>
        <v>0</v>
      </c>
      <c r="D2">
        <f t="shared" ca="1" si="1"/>
        <v>0</v>
      </c>
      <c r="E2">
        <f t="shared" ca="1" si="1"/>
        <v>0</v>
      </c>
      <c r="F2">
        <f t="shared" ca="1" si="1"/>
        <v>0</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0</v>
      </c>
      <c r="D3">
        <f t="shared" ca="1" si="2"/>
        <v>0</v>
      </c>
      <c r="E3">
        <f t="shared" ca="1" si="2"/>
        <v>0</v>
      </c>
      <c r="F3">
        <f t="shared" ca="1" si="2"/>
        <v>0</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0</v>
      </c>
      <c r="D4">
        <f t="shared" ca="1" si="3"/>
        <v>0</v>
      </c>
      <c r="E4">
        <f t="shared" ca="1" si="3"/>
        <v>0</v>
      </c>
      <c r="F4">
        <f t="shared" ca="1" si="3"/>
        <v>0</v>
      </c>
      <c r="G4">
        <f t="shared" ca="1" si="3"/>
        <v>0</v>
      </c>
      <c r="H4">
        <f t="shared" ca="1" si="3"/>
        <v>0</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0</v>
      </c>
      <c r="D5">
        <f t="shared" ca="1" si="4"/>
        <v>0</v>
      </c>
      <c r="E5">
        <f t="shared" ca="1" si="4"/>
        <v>0</v>
      </c>
      <c r="F5">
        <f t="shared" ca="1" si="4"/>
        <v>0</v>
      </c>
      <c r="G5">
        <f t="shared" ca="1" si="4"/>
        <v>0</v>
      </c>
      <c r="H5">
        <f t="shared" ca="1" si="4"/>
        <v>0</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5">
        <f>Start.listina!U6</f>
        <v>1</v>
      </c>
    </row>
    <row r="9" spans="1:32">
      <c r="C9" s="570" t="s">
        <v>6</v>
      </c>
      <c r="D9" s="570"/>
      <c r="E9" s="571"/>
    </row>
    <row r="10" spans="1:32">
      <c r="A10" s="1" t="s">
        <v>7</v>
      </c>
      <c r="B10" s="1" t="s">
        <v>8</v>
      </c>
    </row>
    <row r="11" spans="1:32">
      <c r="A11" s="1" t="s">
        <v>55</v>
      </c>
      <c r="B11" s="1">
        <v>1</v>
      </c>
      <c r="C11" s="396">
        <f t="shared" ref="C11:C42" ca="1" si="5">999999*RAND()</f>
        <v>991900.8666170903</v>
      </c>
      <c r="D11" s="1"/>
      <c r="E11" s="397" t="str">
        <f t="shared" ref="E11:E42" si="6">IF(D11+$E$8-1=0,"",D11+$E$8-1)</f>
        <v/>
      </c>
    </row>
    <row r="12" spans="1:32">
      <c r="A12" s="1" t="s">
        <v>56</v>
      </c>
      <c r="B12" s="1">
        <v>2</v>
      </c>
      <c r="C12" s="396">
        <f t="shared" ca="1" si="5"/>
        <v>83660.188597309287</v>
      </c>
      <c r="D12" s="1"/>
      <c r="E12" s="397" t="str">
        <f t="shared" si="6"/>
        <v/>
      </c>
    </row>
    <row r="13" spans="1:32">
      <c r="A13" s="1" t="s">
        <v>87</v>
      </c>
      <c r="B13" s="1">
        <v>3</v>
      </c>
      <c r="C13" s="396">
        <f t="shared" ca="1" si="5"/>
        <v>271003.84381431295</v>
      </c>
      <c r="D13" s="1"/>
      <c r="E13" s="397" t="str">
        <f t="shared" si="6"/>
        <v/>
      </c>
    </row>
    <row r="14" spans="1:32">
      <c r="A14" s="1" t="s">
        <v>57</v>
      </c>
      <c r="B14" s="1">
        <v>4</v>
      </c>
      <c r="C14" s="396">
        <f t="shared" ca="1" si="5"/>
        <v>29315.107754116412</v>
      </c>
      <c r="D14" s="1"/>
      <c r="E14" s="397" t="str">
        <f t="shared" si="6"/>
        <v/>
      </c>
    </row>
    <row r="15" spans="1:32">
      <c r="A15" s="1" t="s">
        <v>58</v>
      </c>
      <c r="B15" s="1">
        <v>5</v>
      </c>
      <c r="C15" s="396">
        <f t="shared" ca="1" si="5"/>
        <v>189598.56051066675</v>
      </c>
      <c r="D15" s="1"/>
      <c r="E15" s="397" t="str">
        <f t="shared" si="6"/>
        <v/>
      </c>
    </row>
    <row r="16" spans="1:32">
      <c r="A16" s="1" t="s">
        <v>59</v>
      </c>
      <c r="B16" s="1">
        <v>6</v>
      </c>
      <c r="C16" s="396">
        <f t="shared" ca="1" si="5"/>
        <v>381946.84065186884</v>
      </c>
      <c r="D16" s="1"/>
      <c r="E16" s="397" t="str">
        <f t="shared" si="6"/>
        <v/>
      </c>
    </row>
    <row r="17" spans="1:5">
      <c r="A17" s="1" t="s">
        <v>60</v>
      </c>
      <c r="B17" s="1">
        <v>7</v>
      </c>
      <c r="C17" s="396">
        <f t="shared" ca="1" si="5"/>
        <v>488844.04866682272</v>
      </c>
      <c r="D17" s="1"/>
      <c r="E17" s="397" t="str">
        <f t="shared" si="6"/>
        <v/>
      </c>
    </row>
    <row r="18" spans="1:5">
      <c r="A18" s="1" t="s">
        <v>61</v>
      </c>
      <c r="B18" s="1">
        <v>8</v>
      </c>
      <c r="C18" s="396">
        <f t="shared" ca="1" si="5"/>
        <v>327759.83417647099</v>
      </c>
      <c r="D18" s="1"/>
      <c r="E18" s="397" t="str">
        <f t="shared" si="6"/>
        <v/>
      </c>
    </row>
    <row r="19" spans="1:5">
      <c r="A19" s="1" t="s">
        <v>62</v>
      </c>
      <c r="B19" s="1">
        <v>9</v>
      </c>
      <c r="C19" s="396">
        <f t="shared" ca="1" si="5"/>
        <v>864110.19893655623</v>
      </c>
      <c r="D19" s="1"/>
      <c r="E19" s="397" t="str">
        <f t="shared" si="6"/>
        <v/>
      </c>
    </row>
    <row r="20" spans="1:5">
      <c r="A20" s="1" t="s">
        <v>63</v>
      </c>
      <c r="B20" s="1">
        <v>10</v>
      </c>
      <c r="C20" s="396">
        <f t="shared" ca="1" si="5"/>
        <v>568611.19484725746</v>
      </c>
      <c r="D20" s="1"/>
      <c r="E20" s="397" t="str">
        <f t="shared" si="6"/>
        <v/>
      </c>
    </row>
    <row r="21" spans="1:5">
      <c r="A21" s="1" t="s">
        <v>64</v>
      </c>
      <c r="B21" s="1">
        <v>11</v>
      </c>
      <c r="C21" s="396">
        <f t="shared" ca="1" si="5"/>
        <v>480040.18480103475</v>
      </c>
      <c r="D21" s="1"/>
      <c r="E21" s="397" t="str">
        <f t="shared" si="6"/>
        <v/>
      </c>
    </row>
    <row r="22" spans="1:5">
      <c r="A22" s="1" t="s">
        <v>65</v>
      </c>
      <c r="B22" s="1">
        <v>12</v>
      </c>
      <c r="C22" s="396">
        <f t="shared" ca="1" si="5"/>
        <v>446537.62177571387</v>
      </c>
      <c r="D22" s="1"/>
      <c r="E22" s="397" t="str">
        <f t="shared" si="6"/>
        <v/>
      </c>
    </row>
    <row r="23" spans="1:5">
      <c r="A23" s="1" t="s">
        <v>66</v>
      </c>
      <c r="B23" s="1">
        <v>13</v>
      </c>
      <c r="C23" s="396">
        <f t="shared" ca="1" si="5"/>
        <v>341674.97950814402</v>
      </c>
      <c r="D23" s="1"/>
      <c r="E23" s="397" t="str">
        <f t="shared" si="6"/>
        <v/>
      </c>
    </row>
    <row r="24" spans="1:5">
      <c r="A24" s="1" t="s">
        <v>67</v>
      </c>
      <c r="B24" s="1">
        <v>14</v>
      </c>
      <c r="C24" s="396">
        <f t="shared" ca="1" si="5"/>
        <v>881797.41220851114</v>
      </c>
      <c r="D24" s="1"/>
      <c r="E24" s="397" t="str">
        <f t="shared" si="6"/>
        <v/>
      </c>
    </row>
    <row r="25" spans="1:5">
      <c r="A25" s="1" t="s">
        <v>68</v>
      </c>
      <c r="B25" s="1">
        <v>15</v>
      </c>
      <c r="C25" s="396">
        <f t="shared" ca="1" si="5"/>
        <v>852313.09469936881</v>
      </c>
      <c r="D25" s="1"/>
      <c r="E25" s="397" t="str">
        <f t="shared" si="6"/>
        <v/>
      </c>
    </row>
    <row r="26" spans="1:5">
      <c r="A26" s="1" t="s">
        <v>69</v>
      </c>
      <c r="B26" s="1">
        <v>16</v>
      </c>
      <c r="C26" s="396">
        <f t="shared" ca="1" si="5"/>
        <v>355180.05651676917</v>
      </c>
      <c r="D26" s="1"/>
      <c r="E26" s="397" t="str">
        <f t="shared" si="6"/>
        <v/>
      </c>
    </row>
    <row r="27" spans="1:5">
      <c r="A27" s="1" t="s">
        <v>70</v>
      </c>
      <c r="B27" s="1">
        <v>17</v>
      </c>
      <c r="C27" s="396">
        <f t="shared" ca="1" si="5"/>
        <v>684589.35970688367</v>
      </c>
      <c r="D27" s="1"/>
      <c r="E27" s="397" t="str">
        <f t="shared" si="6"/>
        <v/>
      </c>
    </row>
    <row r="28" spans="1:5">
      <c r="A28" s="1" t="s">
        <v>71</v>
      </c>
      <c r="B28" s="1">
        <v>18</v>
      </c>
      <c r="C28" s="396">
        <f t="shared" ca="1" si="5"/>
        <v>640077.15696796752</v>
      </c>
      <c r="D28" s="1"/>
      <c r="E28" s="397" t="str">
        <f t="shared" si="6"/>
        <v/>
      </c>
    </row>
    <row r="29" spans="1:5">
      <c r="A29" s="1" t="s">
        <v>72</v>
      </c>
      <c r="B29" s="1">
        <v>19</v>
      </c>
      <c r="C29" s="396">
        <f t="shared" ca="1" si="5"/>
        <v>575957.48909998627</v>
      </c>
      <c r="D29" s="1"/>
      <c r="E29" s="397" t="str">
        <f t="shared" si="6"/>
        <v/>
      </c>
    </row>
    <row r="30" spans="1:5">
      <c r="A30" s="1" t="s">
        <v>73</v>
      </c>
      <c r="B30" s="1">
        <v>20</v>
      </c>
      <c r="C30" s="396">
        <f t="shared" ca="1" si="5"/>
        <v>578202.80172132258</v>
      </c>
      <c r="D30" s="1"/>
      <c r="E30" s="397" t="str">
        <f t="shared" si="6"/>
        <v/>
      </c>
    </row>
    <row r="31" spans="1:5">
      <c r="A31" s="1" t="s">
        <v>74</v>
      </c>
      <c r="B31" s="1">
        <v>21</v>
      </c>
      <c r="C31" s="396">
        <f t="shared" ca="1" si="5"/>
        <v>496064.69370946829</v>
      </c>
      <c r="D31" s="1"/>
      <c r="E31" s="397" t="str">
        <f t="shared" si="6"/>
        <v/>
      </c>
    </row>
    <row r="32" spans="1:5">
      <c r="A32" s="1" t="s">
        <v>75</v>
      </c>
      <c r="B32" s="1">
        <v>22</v>
      </c>
      <c r="C32" s="396">
        <f t="shared" ca="1" si="5"/>
        <v>709121.30268206052</v>
      </c>
      <c r="D32" s="1"/>
      <c r="E32" s="397" t="str">
        <f t="shared" si="6"/>
        <v/>
      </c>
    </row>
    <row r="33" spans="1:5">
      <c r="A33" s="1" t="s">
        <v>76</v>
      </c>
      <c r="B33" s="1">
        <v>23</v>
      </c>
      <c r="C33" s="396">
        <f t="shared" ca="1" si="5"/>
        <v>731837.86969192058</v>
      </c>
      <c r="D33" s="1"/>
      <c r="E33" s="397" t="str">
        <f t="shared" si="6"/>
        <v/>
      </c>
    </row>
    <row r="34" spans="1:5">
      <c r="A34" s="1" t="s">
        <v>77</v>
      </c>
      <c r="B34" s="1">
        <v>24</v>
      </c>
      <c r="C34" s="396">
        <f t="shared" ca="1" si="5"/>
        <v>699072.95092761656</v>
      </c>
      <c r="D34" s="1"/>
      <c r="E34" s="397" t="str">
        <f t="shared" si="6"/>
        <v/>
      </c>
    </row>
    <row r="35" spans="1:5">
      <c r="A35" s="1" t="s">
        <v>78</v>
      </c>
      <c r="B35" s="1">
        <v>25</v>
      </c>
      <c r="C35" s="396">
        <f t="shared" ca="1" si="5"/>
        <v>98462.180073725336</v>
      </c>
      <c r="D35" s="1"/>
      <c r="E35" s="397" t="str">
        <f t="shared" si="6"/>
        <v/>
      </c>
    </row>
    <row r="36" spans="1:5">
      <c r="A36" s="1" t="s">
        <v>79</v>
      </c>
      <c r="B36" s="1">
        <v>26</v>
      </c>
      <c r="C36" s="396">
        <f t="shared" ca="1" si="5"/>
        <v>224773.43478743816</v>
      </c>
      <c r="D36" s="1"/>
      <c r="E36" s="397" t="str">
        <f t="shared" si="6"/>
        <v/>
      </c>
    </row>
    <row r="37" spans="1:5">
      <c r="A37" s="1" t="s">
        <v>53</v>
      </c>
      <c r="B37" s="1">
        <v>27</v>
      </c>
      <c r="C37" s="396">
        <f t="shared" ca="1" si="5"/>
        <v>223406.34844608259</v>
      </c>
      <c r="D37" s="1"/>
      <c r="E37" s="397" t="str">
        <f t="shared" si="6"/>
        <v/>
      </c>
    </row>
    <row r="38" spans="1:5">
      <c r="A38" s="1" t="s">
        <v>80</v>
      </c>
      <c r="B38" s="1">
        <v>28</v>
      </c>
      <c r="C38" s="396">
        <f t="shared" ca="1" si="5"/>
        <v>621663.10865890107</v>
      </c>
      <c r="D38" s="1"/>
      <c r="E38" s="397" t="str">
        <f t="shared" si="6"/>
        <v/>
      </c>
    </row>
    <row r="39" spans="1:5">
      <c r="A39" s="1" t="s">
        <v>81</v>
      </c>
      <c r="B39" s="1">
        <v>29</v>
      </c>
      <c r="C39" s="396">
        <f t="shared" ca="1" si="5"/>
        <v>702220.83307941002</v>
      </c>
      <c r="D39" s="1"/>
      <c r="E39" s="397" t="str">
        <f t="shared" si="6"/>
        <v/>
      </c>
    </row>
    <row r="40" spans="1:5">
      <c r="A40" s="1" t="s">
        <v>82</v>
      </c>
      <c r="B40" s="1">
        <v>30</v>
      </c>
      <c r="C40" s="396">
        <f t="shared" ca="1" si="5"/>
        <v>715590.23570747965</v>
      </c>
      <c r="D40" s="1"/>
      <c r="E40" s="397" t="str">
        <f t="shared" si="6"/>
        <v/>
      </c>
    </row>
    <row r="41" spans="1:5">
      <c r="A41" s="1" t="s">
        <v>83</v>
      </c>
      <c r="B41" s="1">
        <v>31</v>
      </c>
      <c r="C41" s="396">
        <f t="shared" ca="1" si="5"/>
        <v>203892.72628419334</v>
      </c>
      <c r="D41" s="1"/>
      <c r="E41" s="397" t="str">
        <f t="shared" si="6"/>
        <v/>
      </c>
    </row>
    <row r="42" spans="1:5">
      <c r="A42" s="1" t="s">
        <v>84</v>
      </c>
      <c r="B42" s="1">
        <v>32</v>
      </c>
      <c r="C42" s="396">
        <f t="shared" ca="1" si="5"/>
        <v>498004.27655310015</v>
      </c>
      <c r="D42" s="1"/>
      <c r="E42" s="397" t="str">
        <f t="shared" si="6"/>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1 PAK Albrechtice - Bukovčík Jan</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9</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 PAK Albrechtice - Bukovčík Jan</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9</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9</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 PAK Albrechtice - Bukovčík Jan</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9</v>
      </c>
      <c r="E11" s="399" t="str">
        <f>IF(OR(TRIM(D12)="-",TRIM(D13)="-"),"",VLOOKUP(MIN(C12,C13),Hřiště!$B$11:$E$42,4,0))</f>
        <v/>
      </c>
      <c r="F11" s="149"/>
      <c r="G11" s="149"/>
      <c r="H11" s="169"/>
      <c r="I11" s="199"/>
      <c r="J11" s="149"/>
      <c r="K11" s="79">
        <v>16</v>
      </c>
      <c r="L11" s="80" t="str">
        <f>IF(OR(TRIM(H14)="-",TRIM(H15)="-"), IF(TRIM(H14)="-",H15,H14),IF(AND(I14="",I15="")," ",IF(N(I14)=N(I15)," ",IF(N(I14)&gt;N(I15),H14,H15))))</f>
        <v xml:space="preserve"> -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
      </c>
      <c r="B12" s="147"/>
      <c r="C12" s="77">
        <v>17</v>
      </c>
      <c r="D12" s="78" t="str">
        <f>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88</v>
      </c>
      <c r="G13" s="152"/>
      <c r="H13" s="398" t="s">
        <v>9</v>
      </c>
      <c r="I13" s="399" t="str">
        <f>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9</v>
      </c>
      <c r="E15" s="399" t="str">
        <f>IF(OR(TRIM(D16)="-",TRIM(D17)="-"),"",VLOOKUP(MIN(C16,C17),Hřiště!$B$11:$E$42,4,0))</f>
        <v/>
      </c>
      <c r="F15" s="168"/>
      <c r="G15" s="79">
        <v>16</v>
      </c>
      <c r="H15" s="80" t="str">
        <f>IF(OR(TRIM(D16)="-",TRIM(D17)="-"), IF(TRIM(D16)="-",D17,D16),IF(AND(E16="",E17="")," ",IF(N(E16)=N(E17)," ",IF(N(E16)&gt;N(E17),D16,D17))))</f>
        <v xml:space="preserve"> -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
      </c>
      <c r="B17" s="147"/>
      <c r="C17" s="79">
        <v>16</v>
      </c>
      <c r="D17" s="80" t="str">
        <f>VLOOKUP(C17,Postupy!$A$3:$B$66,2,0)</f>
        <v xml:space="preserve"> - </v>
      </c>
      <c r="E17" s="128"/>
      <c r="F17" s="174"/>
      <c r="G17" s="149"/>
      <c r="H17" s="166"/>
      <c r="I17" s="199"/>
      <c r="J17" s="149"/>
      <c r="K17" s="149"/>
      <c r="L17" s="175"/>
      <c r="M17" s="200"/>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1 PAK Albrechtice - Bukovčík Jan</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9</v>
      </c>
      <c r="E19" s="399" t="str">
        <f>IF(OR(TRIM(D20)="-",TRIM(D21)="-"),"",VLOOKUP(MIN(C20,C21),Hřiště!$B$11:$E$42,4,0))</f>
        <v/>
      </c>
      <c r="F19" s="149"/>
      <c r="G19" s="149"/>
      <c r="H19" s="169"/>
      <c r="I19" s="199"/>
      <c r="J19" s="149"/>
      <c r="K19" s="149"/>
      <c r="L19" s="176"/>
      <c r="M19" s="200"/>
      <c r="N19" s="157"/>
      <c r="O19" s="79">
        <v>8</v>
      </c>
      <c r="P19" s="80" t="str">
        <f>IF(OR(TRIM(L26)="-",TRIM(L27)="-"),IF(TRIM(L26)="-",L27,L26),IF(AND(M26="",M27="")," ",IF(N(M26)=N(M27)," ",IF(N(M26)&gt;N(M27),L26,L27))))</f>
        <v xml:space="preserve"> -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
      </c>
      <c r="B20" s="147"/>
      <c r="C20" s="77">
        <v>9</v>
      </c>
      <c r="D20" s="78" t="str">
        <f>VLOOKUP(C20,Postupy!$A$3:$B$66,2,0)</f>
        <v xml:space="preserve"> -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9</v>
      </c>
      <c r="I21" s="399" t="str">
        <f>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IF(OR(TRIM(D20)="-",TRIM(D21)="-"), IF(TRIM(D20)="-",D21,D20),IF(AND(E20="",E21="")," ",IF(N(E20)=N(E21)," ",IF(N(E20)&gt;N(E21),D20,D21))))</f>
        <v xml:space="preserve"> -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9</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
      </c>
      <c r="B25" s="147"/>
      <c r="C25" s="79">
        <v>24</v>
      </c>
      <c r="D25" s="80" t="str">
        <f>VLOOKUP(C25,Postupy!$A$3:$B$66,2,0)</f>
        <v xml:space="preserve"> - </v>
      </c>
      <c r="E25" s="128"/>
      <c r="F25" s="150"/>
      <c r="G25" s="149"/>
      <c r="H25" s="166"/>
      <c r="I25" s="200"/>
      <c r="J25" s="158"/>
      <c r="K25" s="152"/>
      <c r="L25" s="398" t="s">
        <v>9</v>
      </c>
      <c r="M25" s="399" t="str">
        <f>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IF(OR(TRIM(H22)="-",TRIM(H23)="-"), IF(TRIM(H22)="-",H23,H22),IF(AND(I22="",I23="")," ",IF(N(I22)=N(I23)," ",IF(N(I22)&gt;N(I23),H22,H23))))</f>
        <v xml:space="preserve"> -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9</v>
      </c>
      <c r="E27" s="399" t="str">
        <f>IF(OR(TRIM(D28)="-",TRIM(D29)="-"),"",VLOOKUP(MIN(C28,C29),Hřiště!$B$11:$E$42,4,0))</f>
        <v/>
      </c>
      <c r="F27" s="149"/>
      <c r="G27" s="149"/>
      <c r="H27" s="169"/>
      <c r="I27" s="199"/>
      <c r="J27" s="149"/>
      <c r="K27" s="79">
        <v>8</v>
      </c>
      <c r="L27" s="80" t="str">
        <f>IF(OR(TRIM(H30)="-",TRIM(H31)="-"), IF(TRIM(H30)="-",H31,H30),IF(AND(I30="",I31="")," ",IF(N(I30)=N(I31)," ",IF(N(I30)&gt;N(I31),H30,H31))))</f>
        <v xml:space="preserve"> -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88</v>
      </c>
      <c r="G29" s="152"/>
      <c r="H29" s="398" t="s">
        <v>9</v>
      </c>
      <c r="I29" s="399" t="str">
        <f>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9</v>
      </c>
      <c r="E31" s="399" t="str">
        <f>IF(OR(TRIM(D32)="-",TRIM(D33)="-"),"",VLOOKUP(MIN(C32,C33),Hřiště!$B$11:$E$42,4,0))</f>
        <v/>
      </c>
      <c r="F31" s="168"/>
      <c r="G31" s="79">
        <v>8</v>
      </c>
      <c r="H31" s="80" t="str">
        <f>IF(OR(TRIM(D32)="-",TRIM(D33)="-"), IF(TRIM(D32)="-",D33,D32),IF(AND(E32="",E33="")," ",IF(N(E32)=N(E33)," ",IF(N(E32)&gt;N(E33),D32,D33))))</f>
        <v xml:space="preserve"> - </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
      </c>
      <c r="B33" s="147"/>
      <c r="C33" s="79">
        <v>8</v>
      </c>
      <c r="D33" s="80" t="str">
        <f>VLOOKUP(C33,Postupy!$A$3:$B$66,2,0)</f>
        <v xml:space="preserve"> - </v>
      </c>
      <c r="E33" s="128"/>
      <c r="F33" s="174"/>
      <c r="G33" s="149"/>
      <c r="H33" s="166"/>
      <c r="I33" s="199"/>
      <c r="J33" s="149"/>
      <c r="K33" s="149"/>
      <c r="L33" s="175"/>
      <c r="M33" s="199"/>
      <c r="N33" s="149"/>
      <c r="O33" s="149"/>
      <c r="P33" s="176"/>
      <c r="Q33" s="200"/>
      <c r="R33" s="158"/>
      <c r="S33" s="177"/>
      <c r="T33" s="398" t="s">
        <v>9</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1 PAK Albrechtice - Bukovčík Jan</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9</v>
      </c>
      <c r="E35" s="399" t="str">
        <f>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3 PAK Albrechtice - Valík Václav</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
      </c>
      <c r="B36" s="147"/>
      <c r="C36" s="77">
        <v>5</v>
      </c>
      <c r="D36" s="78" t="str">
        <f>VLOOKUP(C36,Postupy!$A$3:$B$66,2,0)</f>
        <v xml:space="preserve"> - </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9</v>
      </c>
      <c r="I37" s="399" t="str">
        <f>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IF(OR(TRIM(D36)="-",TRIM(D37)="-"), IF(TRIM(D36)="-",D37,D36),IF(AND(E36="",E37="")," ",IF(N(E36)=N(E37)," ",IF(N(E36)&gt;N(E37),D36,D37))))</f>
        <v xml:space="preserve"> - </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9</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
      </c>
      <c r="B41" s="147"/>
      <c r="C41" s="79">
        <v>28</v>
      </c>
      <c r="D41" s="80" t="str">
        <f>VLOOKUP(C41,Postupy!$A$3:$B$66,2,0)</f>
        <v xml:space="preserve"> - </v>
      </c>
      <c r="E41" s="128"/>
      <c r="F41" s="150"/>
      <c r="G41" s="149"/>
      <c r="H41" s="166"/>
      <c r="I41" s="200"/>
      <c r="J41" s="158"/>
      <c r="K41" s="152"/>
      <c r="L41" s="398" t="s">
        <v>9</v>
      </c>
      <c r="M41" s="399" t="str">
        <f>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IF(OR(TRIM(H38)="-",TRIM(H39)="-"), IF(TRIM(H38)="-",H39,H38),IF(AND(I38="",I39="")," ",IF(N(I38)=N(I39)," ",IF(N(I38)&gt;N(I39),H38,H39))))</f>
        <v xml:space="preserve"> - </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9</v>
      </c>
      <c r="E43" s="399" t="str">
        <f>IF(OR(TRIM(D44)="-",TRIM(D45)="-"),"",VLOOKUP(MIN(C44,C45),Hřiště!$B$11:$E$42,4,0))</f>
        <v/>
      </c>
      <c r="F43" s="149"/>
      <c r="G43" s="149"/>
      <c r="H43" s="169"/>
      <c r="I43" s="199"/>
      <c r="J43" s="149"/>
      <c r="K43" s="79">
        <v>12</v>
      </c>
      <c r="L43" s="80" t="str">
        <f>IF(OR(TRIM(H46)="-",TRIM(H47)="-"), IF(TRIM(H46)="-",H47,H46),IF(AND(I46="",I47="")," ",IF(N(I46)=N(I47)," ",IF(N(I46)&gt;N(I47),H46,H47))))</f>
        <v xml:space="preserve"> -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88</v>
      </c>
      <c r="G45" s="152"/>
      <c r="H45" s="398" t="s">
        <v>9</v>
      </c>
      <c r="I45" s="399" t="str">
        <f>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9</v>
      </c>
      <c r="E47" s="399" t="str">
        <f>IF(OR(TRIM(D48)="-",TRIM(D49)="-"),"",VLOOKUP(MIN(C48,C49),Hřiště!$B$11:$E$42,4,0))</f>
        <v/>
      </c>
      <c r="F47" s="168"/>
      <c r="G47" s="79">
        <v>12</v>
      </c>
      <c r="H47" s="80" t="str">
        <f>IF(OR(TRIM(D48)="-",TRIM(D49)="-"), IF(TRIM(D48)="-",D49,D48),IF(AND(E48="",E49="")," ",IF(N(E48)=N(E49)," ",IF(N(E48)&gt;N(E49),D48,D49))))</f>
        <v xml:space="preserve"> - </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
      </c>
      <c r="B49" s="147"/>
      <c r="C49" s="79">
        <v>12</v>
      </c>
      <c r="D49" s="80" t="str">
        <f>VLOOKUP(C49,Postupy!$A$3:$B$66,2,0)</f>
        <v xml:space="preserve"> - </v>
      </c>
      <c r="E49" s="128"/>
      <c r="F49" s="174"/>
      <c r="G49" s="149"/>
      <c r="H49" s="166"/>
      <c r="I49" s="199"/>
      <c r="J49" s="149"/>
      <c r="K49" s="149"/>
      <c r="L49" s="175"/>
      <c r="M49" s="200"/>
      <c r="N49" s="158"/>
      <c r="O49" s="161"/>
      <c r="P49" s="398" t="s">
        <v>9</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IF(OR(TRIM(L42)="-",TRIM(L43)="-"), IF(TRIM(L42)="-",L43,L42),IF(AND(M42="",M43="")," ",IF(N(M42)=N(M43)," ",IF(N(M42)&gt;N(M43),L42,L43))))</f>
        <v xml:space="preserve"> -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9</v>
      </c>
      <c r="E51" s="399" t="str">
        <f>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3 PAK Albrechtice - Valík Václav</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
      </c>
      <c r="B52" s="147"/>
      <c r="C52" s="77">
        <v>13</v>
      </c>
      <c r="D52" s="78" t="str">
        <f>VLOOKUP(C52,Postupy!$A$3:$B$66,2,0)</f>
        <v xml:space="preserve"> -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9</v>
      </c>
      <c r="I53" s="399" t="str">
        <f>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9</v>
      </c>
      <c r="E55" s="399" t="str">
        <f>IF(OR(TRIM(D56)="-",TRIM(D57)="-"),"",VLOOKUP(MIN(C56,C57),Hřiště!$B$11:$E$42,4,0))</f>
        <v/>
      </c>
      <c r="F55" s="157"/>
      <c r="G55" s="79">
        <v>20</v>
      </c>
      <c r="H55" s="80" t="str">
        <f>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
      </c>
      <c r="B57" s="147"/>
      <c r="C57" s="79">
        <v>20</v>
      </c>
      <c r="D57" s="80" t="str">
        <f>VLOOKUP(C57,Postupy!$A$3:$B$66,2,0)</f>
        <v xml:space="preserve"> - </v>
      </c>
      <c r="E57" s="128"/>
      <c r="F57" s="150"/>
      <c r="G57" s="149"/>
      <c r="H57" s="166"/>
      <c r="I57" s="199"/>
      <c r="J57" s="158"/>
      <c r="K57" s="152"/>
      <c r="L57" s="398" t="s">
        <v>9</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IF(OR(TRIM(H54)="-",TRIM(H55)="-"), IF(TRIM(H54)="-",H55,H54),IF(AND(I54="",I55="")," ",IF(N(I54)=N(I55)," ",IF(N(I54)&gt;N(I55),H54,H55))))</f>
        <v xml:space="preserve"> -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9</v>
      </c>
      <c r="E59" s="399" t="str">
        <f>IF(OR(TRIM(D60)="-",TRIM(D61)="-"),"",VLOOKUP(MIN(C60,C61),Hřiště!$B$11:$E$42,4,0))</f>
        <v/>
      </c>
      <c r="F59" s="149"/>
      <c r="G59" s="149"/>
      <c r="H59" s="169"/>
      <c r="I59" s="199"/>
      <c r="J59" s="149"/>
      <c r="K59" s="79">
        <v>4</v>
      </c>
      <c r="L59" s="80" t="str">
        <f ca="1">IF(OR(TRIM(H62)="-",TRIM(H63)="-"), IF(TRIM(H62)="-",H63,H62),IF(AND(I62="",I63="")," ",IF(N(I62)=N(I63)," ",IF(N(I62)&gt;N(I63),H62,H63))))</f>
        <v>3 PAK Albrechtice - Valík Václav</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88</v>
      </c>
      <c r="G61" s="152"/>
      <c r="H61" s="398" t="s">
        <v>9</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9</v>
      </c>
      <c r="E63" s="399" t="str">
        <f ca="1">IF(OR(TRIM(D64)="-",TRIM(D65)="-"),"",VLOOKUP(MIN(C64,C65),Hřiště!$B$11:$E$42,4,0))</f>
        <v/>
      </c>
      <c r="F63" s="168"/>
      <c r="G63" s="79">
        <v>4</v>
      </c>
      <c r="H63" s="80" t="str">
        <f ca="1">IF(OR(TRIM(D64)="-",TRIM(D65)="-"), IF(TRIM(D64)="-",D65,D64),IF(AND(E64="",E65="")," ",IF(N(E64)=N(E65)," ",IF(N(E64)&gt;N(E65),D64,D65))))</f>
        <v>3 PAK Albrechtice - Valík Václav</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20.25" thickTop="1" thickBot="1">
      <c r="A65" s="85" t="str">
        <f>VLOOKUP(C65,Postupy!$A$3:$C$66,3,0)</f>
        <v>B2</v>
      </c>
      <c r="B65" s="147"/>
      <c r="C65" s="79">
        <v>4</v>
      </c>
      <c r="D65" s="80" t="str">
        <f ca="1">VLOOKUP(C65,Postupy!$A$3:$B$66,2,0)</f>
        <v>3 PAK Albrechtice - Valík Václav</v>
      </c>
      <c r="E65" s="128"/>
      <c r="F65" s="174"/>
      <c r="G65" s="149"/>
      <c r="H65" s="158"/>
      <c r="I65" s="199"/>
      <c r="J65" s="149"/>
      <c r="K65" s="149"/>
      <c r="L65" s="186"/>
      <c r="M65" s="199"/>
      <c r="N65" s="149"/>
      <c r="O65" s="149"/>
      <c r="P65" s="149"/>
      <c r="Q65" s="199"/>
      <c r="R65" s="149"/>
      <c r="S65" s="149"/>
      <c r="T65" s="149"/>
      <c r="U65" s="149"/>
      <c r="V65" s="158"/>
      <c r="W65" s="177"/>
      <c r="X65" s="398" t="s">
        <v>9</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9</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A2</v>
      </c>
      <c r="B68" s="147"/>
      <c r="C68" s="77">
        <v>3</v>
      </c>
      <c r="D68" s="78" t="str">
        <f ca="1">VLOOKUP(C68,Postupy!$A$3:$B$66,2,0)</f>
        <v>4 TOP - ORLOVÁ - Puhr Jaromír</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9</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4 TOP - ORLOVÁ - Puhr Jaromír</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9</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9</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4 TOP - ORLOVÁ - Puhr Jaromír</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9</v>
      </c>
      <c r="E75" s="399" t="str">
        <f>IF(OR(TRIM(D76)="-",TRIM(D77)="-"),"",VLOOKUP(MIN(C76,C77),Hřiště!$B$11:$E$42,4,0))</f>
        <v/>
      </c>
      <c r="F75" s="149"/>
      <c r="G75" s="149"/>
      <c r="H75" s="169"/>
      <c r="I75" s="199"/>
      <c r="J75" s="149"/>
      <c r="K75" s="79">
        <v>14</v>
      </c>
      <c r="L75" s="80" t="str">
        <f>IF(OR(TRIM(H78)="-",TRIM(H79)="-"), IF(TRIM(H78)="-",H79,H78),IF(AND(I78="",I79="")," ",IF(N(I78)=N(I79)," ",IF(N(I78)&gt;N(I79),H78,H79))))</f>
        <v xml:space="preserve"> -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
      </c>
      <c r="B77" s="147"/>
      <c r="C77" s="79">
        <v>19</v>
      </c>
      <c r="D77" s="80" t="str">
        <f>VLOOKUP(C77,Postupy!$A$3:$B$66,2,0)</f>
        <v xml:space="preserve"> - </v>
      </c>
      <c r="E77" s="128"/>
      <c r="F77" s="172" t="s">
        <v>88</v>
      </c>
      <c r="G77" s="152"/>
      <c r="H77" s="398" t="s">
        <v>9</v>
      </c>
      <c r="I77" s="399" t="str">
        <f>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9</v>
      </c>
      <c r="E79" s="399" t="str">
        <f>IF(OR(TRIM(D80)="-",TRIM(D81)="-"),"",VLOOKUP(MIN(C80,C81),Hřiště!$B$11:$E$42,4,0))</f>
        <v/>
      </c>
      <c r="F79" s="168"/>
      <c r="G79" s="79">
        <v>14</v>
      </c>
      <c r="H79" s="80" t="str">
        <f>IF(OR(TRIM(D80)="-",TRIM(D81)="-"), IF(TRIM(D80)="-",D81,D80),IF(AND(E80="",E81="")," ",IF(N(E80)=N(E81)," ",IF(N(E80)&gt;N(E81),D80,D81))))</f>
        <v xml:space="preserve"> -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
      </c>
      <c r="B81" s="147"/>
      <c r="C81" s="79">
        <v>14</v>
      </c>
      <c r="D81" s="80" t="str">
        <f>VLOOKUP(C81,Postupy!$A$3:$B$66,2,0)</f>
        <v xml:space="preserve"> - </v>
      </c>
      <c r="E81" s="128"/>
      <c r="F81" s="174"/>
      <c r="G81" s="149"/>
      <c r="H81" s="166"/>
      <c r="I81" s="199"/>
      <c r="J81" s="149"/>
      <c r="K81" s="149"/>
      <c r="L81" s="175"/>
      <c r="M81" s="200"/>
      <c r="N81" s="158"/>
      <c r="O81" s="96"/>
      <c r="P81" s="398" t="s">
        <v>9</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4 TOP - ORLOVÁ - Puhr Jaromír</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9</v>
      </c>
      <c r="E83" s="399" t="str">
        <f>IF(OR(TRIM(D84)="-",TRIM(D85)="-"),"",VLOOKUP(MIN(C84,C85),Hřiště!$B$11:$E$42,4,0))</f>
        <v/>
      </c>
      <c r="F83" s="149"/>
      <c r="G83" s="149"/>
      <c r="H83" s="169"/>
      <c r="I83" s="199"/>
      <c r="J83" s="149"/>
      <c r="K83" s="149"/>
      <c r="L83" s="176"/>
      <c r="M83" s="200"/>
      <c r="N83" s="157"/>
      <c r="O83" s="79">
        <v>6</v>
      </c>
      <c r="P83" s="80" t="str">
        <f>IF(OR(TRIM(L90)="-",TRIM(L91)="-"),IF(TRIM(L90)="-",L91,L90),IF(AND(M90="",M91="")," ",IF(N(M90)=N(M91)," ",IF(N(M90)&gt;N(M91),L90,L91))))</f>
        <v xml:space="preserve"> -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
      </c>
      <c r="B84" s="147"/>
      <c r="C84" s="77">
        <v>11</v>
      </c>
      <c r="D84" s="78" t="str">
        <f>VLOOKUP(C84,Postupy!$A$3:$B$66,2,0)</f>
        <v xml:space="preserve"> -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9</v>
      </c>
      <c r="I85" s="399" t="str">
        <f>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IF(OR(TRIM(D84)="-",TRIM(D85)="-"), IF(TRIM(D84)="-",D85,D84),IF(AND(E84="",E85="")," ",IF(N(E84)=N(E85)," ",IF(N(E84)&gt;N(E85),D84,D85))))</f>
        <v xml:space="preserve"> -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9</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
      </c>
      <c r="B89" s="147"/>
      <c r="C89" s="79">
        <v>22</v>
      </c>
      <c r="D89" s="80" t="str">
        <f>VLOOKUP(C89,Postupy!$A$3:$B$66,2,0)</f>
        <v xml:space="preserve"> - </v>
      </c>
      <c r="E89" s="128"/>
      <c r="F89" s="150"/>
      <c r="G89" s="149"/>
      <c r="H89" s="166"/>
      <c r="I89" s="200"/>
      <c r="J89" s="158"/>
      <c r="K89" s="152"/>
      <c r="L89" s="398" t="s">
        <v>9</v>
      </c>
      <c r="M89" s="399" t="str">
        <f>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IF(OR(TRIM(H86)="-",TRIM(H87)="-"), IF(TRIM(H86)="-",H87,H86),IF(AND(I86="",I87="")," ",IF(N(I86)=N(I87)," ",IF(N(I86)&gt;N(I87),H86,H87))))</f>
        <v xml:space="preserve"> -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9</v>
      </c>
      <c r="E91" s="399" t="str">
        <f>IF(OR(TRIM(D92)="-",TRIM(D93)="-"),"",VLOOKUP(MIN(C92,C93),Hřiště!$B$11:$E$42,4,0))</f>
        <v/>
      </c>
      <c r="F91" s="149"/>
      <c r="G91" s="149"/>
      <c r="H91" s="169"/>
      <c r="I91" s="199"/>
      <c r="J91" s="149"/>
      <c r="K91" s="79">
        <v>6</v>
      </c>
      <c r="L91" s="80" t="str">
        <f>IF(OR(TRIM(H94)="-",TRIM(H95)="-"), IF(TRIM(H94)="-",H95,H94),IF(AND(I94="",I95="")," ",IF(N(I94)=N(I95)," ",IF(N(I94)&gt;N(I95),H94,H95))))</f>
        <v xml:space="preserve"> - </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88</v>
      </c>
      <c r="G93" s="152"/>
      <c r="H93" s="398" t="s">
        <v>9</v>
      </c>
      <c r="I93" s="399" t="str">
        <f>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9</v>
      </c>
      <c r="E95" s="399" t="str">
        <f>IF(OR(TRIM(D96)="-",TRIM(D97)="-"),"",VLOOKUP(MIN(C96,C97),Hřiště!$B$11:$E$42,4,0))</f>
        <v/>
      </c>
      <c r="F95" s="168"/>
      <c r="G95" s="79">
        <v>6</v>
      </c>
      <c r="H95" s="80" t="str">
        <f>IF(OR(TRIM(D96)="-",TRIM(D97)="-"), IF(TRIM(D96)="-",D97,D96),IF(AND(E96="",E97="")," ",IF(N(E96)=N(E97)," ",IF(N(E96)&gt;N(E97),D96,D97))))</f>
        <v xml:space="preserve"> - </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
      </c>
      <c r="B97" s="147"/>
      <c r="C97" s="79">
        <v>6</v>
      </c>
      <c r="D97" s="80" t="str">
        <f>VLOOKUP(C97,Postupy!$A$3:$B$66,2,0)</f>
        <v xml:space="preserve"> - </v>
      </c>
      <c r="E97" s="128"/>
      <c r="F97" s="174"/>
      <c r="G97" s="149"/>
      <c r="H97" s="166"/>
      <c r="I97" s="199"/>
      <c r="J97" s="149"/>
      <c r="K97" s="149"/>
      <c r="L97" s="175"/>
      <c r="M97" s="199"/>
      <c r="N97" s="149"/>
      <c r="O97" s="149"/>
      <c r="P97" s="176"/>
      <c r="Q97" s="200"/>
      <c r="R97" s="158"/>
      <c r="S97" s="177"/>
      <c r="T97" s="398" t="s">
        <v>9</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4 TOP - ORLOVÁ - Puhr Jaromír</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9</v>
      </c>
      <c r="E99" s="399" t="str">
        <f>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2 TOP - ORLOVÁ - Bury Radim</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
      </c>
      <c r="B100" s="147"/>
      <c r="C100" s="77">
        <v>7</v>
      </c>
      <c r="D100" s="78" t="str">
        <f>VLOOKUP(C100,Postupy!$A$3:$B$66,2,0)</f>
        <v xml:space="preserve"> - </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9</v>
      </c>
      <c r="I101" s="399" t="str">
        <f>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IF(OR(TRIM(D100)="-",TRIM(D101)="-"), IF(TRIM(D100)="-",D101,D100),IF(AND(E100="",E101="")," ",IF(N(E100)=N(E101)," ",IF(N(E100)&gt;N(E101),D100,D101))))</f>
        <v xml:space="preserve"> - </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9</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20.25" thickTop="1" thickBot="1">
      <c r="A105" s="85" t="str">
        <f>VLOOKUP(C105,Postupy!$A$3:$C$66,3,0)</f>
        <v/>
      </c>
      <c r="B105" s="147"/>
      <c r="C105" s="79">
        <v>26</v>
      </c>
      <c r="D105" s="80" t="str">
        <f>VLOOKUP(C105,Postupy!$A$3:$B$66,2,0)</f>
        <v xml:space="preserve"> - </v>
      </c>
      <c r="E105" s="128"/>
      <c r="F105" s="150"/>
      <c r="G105" s="149"/>
      <c r="H105" s="166"/>
      <c r="I105" s="200"/>
      <c r="J105" s="158"/>
      <c r="K105" s="152"/>
      <c r="L105" s="398" t="s">
        <v>9</v>
      </c>
      <c r="M105" s="399" t="str">
        <f>IF(OR(TRIM(L106)="-",TRIM(L107)="-"),"",VLOOKUP(MIN(K106,K107),Hřiště!$B$11:$E$42,4,0))</f>
        <v/>
      </c>
      <c r="N105" s="168"/>
      <c r="O105" s="149"/>
      <c r="P105" s="176"/>
      <c r="Q105" s="200"/>
      <c r="R105" s="158"/>
      <c r="S105" s="161"/>
      <c r="T105" s="149"/>
      <c r="U105" s="40"/>
      <c r="V105" s="149"/>
      <c r="W105" s="149"/>
      <c r="X105" s="398" t="s">
        <v>9</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IF(OR(TRIM(H102)="-",TRIM(H103)="-"), IF(TRIM(H102)="-",H103,H102),IF(AND(I102="",I103="")," ",IF(N(I102)=N(I103)," ",IF(N(I102)&gt;N(I103),H102,H103))))</f>
        <v xml:space="preserve"> - </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9</v>
      </c>
      <c r="E107" s="399" t="str">
        <f>IF(OR(TRIM(D108)="-",TRIM(D109)="-"),"",VLOOKUP(MIN(C108,C109),Hřiště!$B$11:$E$42,4,0))</f>
        <v/>
      </c>
      <c r="F107" s="149"/>
      <c r="G107" s="149"/>
      <c r="H107" s="169"/>
      <c r="I107" s="199"/>
      <c r="J107" s="149"/>
      <c r="K107" s="79">
        <v>10</v>
      </c>
      <c r="L107" s="80" t="str">
        <f>IF(OR(TRIM(H110)="-",TRIM(H111)="-"), IF(TRIM(H110)="-",H111,H110),IF(AND(I110="",I111="")," ",IF(N(I110)=N(I111)," ",IF(N(I110)&gt;N(I111),H110,H111))))</f>
        <v xml:space="preserve"> -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88</v>
      </c>
      <c r="G109" s="152"/>
      <c r="H109" s="398" t="s">
        <v>9</v>
      </c>
      <c r="I109" s="399" t="str">
        <f>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9</v>
      </c>
      <c r="E111" s="399" t="str">
        <f>IF(OR(TRIM(D112)="-",TRIM(D113)="-"),"",VLOOKUP(MIN(C112,C113),Hřiště!$B$11:$E$42,4,0))</f>
        <v/>
      </c>
      <c r="F111" s="168"/>
      <c r="G111" s="79">
        <v>10</v>
      </c>
      <c r="H111" s="80" t="str">
        <f>IF(OR(TRIM(D112)="-",TRIM(D113)="-"), IF(TRIM(D112)="-",D113,D112),IF(AND(E112="",E113="")," ",IF(N(E112)=N(E113)," ",IF(N(E112)&gt;N(E113),D112,D113))))</f>
        <v xml:space="preserve"> - </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
      </c>
      <c r="B113" s="147"/>
      <c r="C113" s="79">
        <v>10</v>
      </c>
      <c r="D113" s="80" t="str">
        <f>VLOOKUP(C113,Postupy!$A$3:$B$66,2,0)</f>
        <v xml:space="preserve"> - </v>
      </c>
      <c r="E113" s="128"/>
      <c r="F113" s="174"/>
      <c r="G113" s="149"/>
      <c r="H113" s="166"/>
      <c r="I113" s="199"/>
      <c r="J113" s="149"/>
      <c r="K113" s="149"/>
      <c r="L113" s="175"/>
      <c r="M113" s="200"/>
      <c r="N113" s="158"/>
      <c r="O113" s="161"/>
      <c r="P113" s="398" t="s">
        <v>9</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IF(OR(TRIM(L106)="-",TRIM(L107)="-"), IF(TRIM(L106)="-",L107,L106),IF(AND(M106="",M107="")," ",IF(N(M106)=N(M107)," ",IF(N(M106)&gt;N(M107),L106,L107))))</f>
        <v xml:space="preserve"> -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9</v>
      </c>
      <c r="E115" s="399" t="str">
        <f>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2 TOP - ORLOVÁ - Bury Radim</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
      </c>
      <c r="B116" s="147"/>
      <c r="C116" s="77">
        <v>15</v>
      </c>
      <c r="D116" s="78" t="str">
        <f>VLOOKUP(C116,Postupy!$A$3:$B$66,2,0)</f>
        <v xml:space="preserve"> -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9</v>
      </c>
      <c r="I117" s="399" t="str">
        <f>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9</v>
      </c>
      <c r="E119" s="399" t="str">
        <f>IF(OR(TRIM(D120)="-",TRIM(D121)="-"),"",VLOOKUP(MIN(C120,C121),Hřiště!$B$11:$E$42,4,0))</f>
        <v/>
      </c>
      <c r="F119" s="157"/>
      <c r="G119" s="79">
        <v>18</v>
      </c>
      <c r="H119" s="80" t="str">
        <f>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
      </c>
      <c r="B121" s="147"/>
      <c r="C121" s="79">
        <v>18</v>
      </c>
      <c r="D121" s="80" t="str">
        <f>VLOOKUP(C121,Postupy!$A$3:$B$66,2,0)</f>
        <v xml:space="preserve"> - </v>
      </c>
      <c r="E121" s="128"/>
      <c r="F121" s="150"/>
      <c r="G121" s="149"/>
      <c r="H121" s="166"/>
      <c r="I121" s="199"/>
      <c r="J121" s="158"/>
      <c r="K121" s="152"/>
      <c r="L121" s="398" t="s">
        <v>9</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IF(OR(TRIM(H118)="-",TRIM(H119)="-"), IF(TRIM(H118)="-",H119,H118),IF(AND(I118="",I119="")," ",IF(N(I118)=N(I119)," ",IF(N(I118)&gt;N(I119),H118,H119))))</f>
        <v xml:space="preserve"> -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9</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2 TOP - ORLOVÁ - Bury Radim</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88</v>
      </c>
      <c r="G125" s="152"/>
      <c r="H125" s="398" t="s">
        <v>9</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9</v>
      </c>
      <c r="E127" s="399" t="str">
        <f ca="1">IF(OR(TRIM(D128)="-",TRIM(D129)="-"),"",VLOOKUP(MIN(C128,C129),Hřiště!$B$11:$E$42,4,0))</f>
        <v/>
      </c>
      <c r="F127" s="168"/>
      <c r="G127" s="79">
        <v>2</v>
      </c>
      <c r="H127" s="80" t="str">
        <f ca="1">IF(OR(TRIM(D128)="-",TRIM(D129)="-"), IF(TRIM(D128)="-",D129,D128),IF(AND(E128="",E129="")," ",IF(N(E128)=N(E129)," ",IF(N(E128)&gt;N(E129),D128,D129))))</f>
        <v>2 TOP - ORLOVÁ - Bury Radim</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2 TOP - ORLOVÁ - Bury Radim</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89</v>
      </c>
      <c r="E2" s="15"/>
      <c r="F2" s="15"/>
      <c r="G2" s="187">
        <v>16</v>
      </c>
      <c r="H2" s="129" t="s">
        <v>89</v>
      </c>
      <c r="I2" s="15"/>
      <c r="J2" s="16"/>
      <c r="K2" s="187">
        <v>8</v>
      </c>
      <c r="L2" s="129" t="s">
        <v>89</v>
      </c>
      <c r="M2" s="15"/>
      <c r="N2" s="16"/>
      <c r="O2" s="187">
        <v>4</v>
      </c>
      <c r="P2" s="129" t="s">
        <v>102</v>
      </c>
      <c r="Q2" s="16"/>
      <c r="R2" s="16"/>
      <c r="S2" s="187">
        <v>2</v>
      </c>
      <c r="T2" s="129" t="s">
        <v>100</v>
      </c>
      <c r="U2" s="16"/>
      <c r="V2" s="16"/>
      <c r="W2" s="187">
        <v>1</v>
      </c>
      <c r="X2" s="146" t="s">
        <v>101</v>
      </c>
      <c r="Y2" s="16"/>
      <c r="Z2" s="16"/>
      <c r="AA2" s="16"/>
      <c r="AB2" s="16"/>
      <c r="AC2" s="16"/>
      <c r="AD2" s="16"/>
      <c r="AE2" s="16"/>
      <c r="AF2" s="16"/>
      <c r="AG2" s="16"/>
    </row>
    <row r="3" spans="1:34"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1 PAK Albrechtice - Bukovčík Jan</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9</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 PAK Albrechtice - Bukovčík Jan</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9</v>
      </c>
      <c r="E7" s="399" t="str">
        <f>IF(OR(TRIM(D8)="-",TRIM(D9)="-"),"",VLOOKUP(MIN(C8,C9),Hřiště!$B$11:$E$42,4,0))</f>
        <v/>
      </c>
      <c r="F7" s="157"/>
      <c r="G7" s="79">
        <v>16</v>
      </c>
      <c r="H7" s="80" t="str">
        <f>IF(OR(TRIM(D8)="-",TRIM(D9)="-"), IF(TRIM(D8)="-",D9,D8),IF(AND(E8="",E9="")," ",IF(N(E8)=N(E9)," ",IF(N(E8)&gt;N(E9),D8,D9))))</f>
        <v xml:space="preserve"> - </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
      </c>
      <c r="B8" s="147"/>
      <c r="C8" s="77">
        <v>17</v>
      </c>
      <c r="D8" s="251" t="str">
        <f>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
      </c>
      <c r="B9" s="147"/>
      <c r="C9" s="79">
        <v>16</v>
      </c>
      <c r="D9" s="251" t="str">
        <f>VLOOKUP(C9,Postupy!$A$3:$BG$34,59,0)</f>
        <v xml:space="preserve"> - </v>
      </c>
      <c r="E9" s="128">
        <f>VLOOKUP(C9,Postupy!$A$3:$BH$34,60,0)</f>
        <v>0</v>
      </c>
      <c r="F9" s="150"/>
      <c r="G9" s="149"/>
      <c r="H9" s="166"/>
      <c r="I9" s="158"/>
      <c r="J9" s="158"/>
      <c r="K9" s="152"/>
      <c r="L9" s="398" t="s">
        <v>9</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1 PAK Albrechtice - Bukovčík Jan</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9</v>
      </c>
      <c r="E11" s="399" t="str">
        <f>IF(OR(TRIM(D12)="-",TRIM(D13)="-"),"",VLOOKUP(MIN(C12,C13),Hřiště!$B$11:$E$42,4,0))</f>
        <v/>
      </c>
      <c r="F11" s="149"/>
      <c r="G11" s="149"/>
      <c r="H11" s="169"/>
      <c r="I11" s="149"/>
      <c r="J11" s="149"/>
      <c r="K11" s="79">
        <v>8</v>
      </c>
      <c r="L11" s="80" t="str">
        <f>IF(OR(TRIM(H14)="-",TRIM(H15)="-"), IF(TRIM(H14)="-",H15,H14),IF(AND(I14="",I15="")," ",IF(N(I14)=N(I15)," ",IF(N(I14)&gt;N(I15),H14,H15))))</f>
        <v xml:space="preserve"> - </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
      </c>
      <c r="B12" s="147"/>
      <c r="C12" s="77">
        <v>9</v>
      </c>
      <c r="D12" s="251" t="str">
        <f>VLOOKUP(C12,Postupy!$A$3:$BG$34,59,0)</f>
        <v xml:space="preserve"> - </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
      </c>
      <c r="B13" s="147"/>
      <c r="C13" s="79">
        <v>24</v>
      </c>
      <c r="D13" s="251" t="str">
        <f>VLOOKUP(C13,Postupy!$A$3:$BG$34,59,0)</f>
        <v xml:space="preserve"> - </v>
      </c>
      <c r="E13" s="128">
        <f>VLOOKUP(C13,Postupy!$A$3:$BH$34,60,0)</f>
        <v>0</v>
      </c>
      <c r="F13" s="172" t="s">
        <v>88</v>
      </c>
      <c r="G13" s="152"/>
      <c r="H13" s="398" t="s">
        <v>9</v>
      </c>
      <c r="I13" s="399" t="str">
        <f>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IF(OR(TRIM(D12)="-",TRIM(D13)="-"), IF(TRIM(D12)="-",D13,D12),IF(AND(E12="",E13="")," ",IF(N(E12)=N(E13)," ",IF(N(E12)&gt;N(E13),D12,D13))))</f>
        <v xml:space="preserve"> - </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9</v>
      </c>
      <c r="E15" s="399" t="str">
        <f>IF(OR(TRIM(D16)="-",TRIM(D17)="-"),"",VLOOKUP(MIN(C16,C17),Hřiště!$B$11:$E$42,4,0))</f>
        <v/>
      </c>
      <c r="F15" s="168"/>
      <c r="G15" s="79">
        <v>8</v>
      </c>
      <c r="H15" s="80" t="str">
        <f>IF(OR(TRIM(D16)="-",TRIM(D17)="-"), IF(TRIM(D16)="-",D17,D16),IF(AND(E16="",E17="")," ",IF(N(E16)=N(E17)," ",IF(N(E16)&gt;N(E17),D16,D17))))</f>
        <v xml:space="preserve"> - </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
      </c>
      <c r="B17" s="147"/>
      <c r="C17" s="79">
        <v>8</v>
      </c>
      <c r="D17" s="251" t="str">
        <f>VLOOKUP(C17,Postupy!$A$3:$BG$34,59,0)</f>
        <v xml:space="preserve"> - </v>
      </c>
      <c r="E17" s="128">
        <f>VLOOKUP(C17,Postupy!$A$3:$BH$34,60,0)</f>
        <v>0</v>
      </c>
      <c r="F17" s="174"/>
      <c r="G17" s="149"/>
      <c r="H17" s="166"/>
      <c r="I17" s="149"/>
      <c r="J17" s="149"/>
      <c r="K17" s="149"/>
      <c r="L17" s="175"/>
      <c r="M17" s="158"/>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1 PAK Albrechtice - Bukovčík Jan</v>
      </c>
      <c r="Q18" s="127">
        <f>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9</v>
      </c>
      <c r="E19" s="399" t="str">
        <f>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3 PAK Albrechtice - Valík Václav</v>
      </c>
      <c r="Q19" s="128">
        <f>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
      </c>
      <c r="B20" s="147"/>
      <c r="C20" s="77">
        <v>5</v>
      </c>
      <c r="D20" s="251" t="str">
        <f>VLOOKUP(C20,Postupy!$A$3:$BG$34,59,0)</f>
        <v xml:space="preserve"> - </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
      </c>
      <c r="B21" s="147"/>
      <c r="C21" s="79">
        <v>28</v>
      </c>
      <c r="D21" s="251" t="str">
        <f>VLOOKUP(C21,Postupy!$A$3:$BG$34,59,0)</f>
        <v xml:space="preserve"> - </v>
      </c>
      <c r="E21" s="128">
        <f>VLOOKUP(C21,Postupy!$A$3:$BH$34,60,0)</f>
        <v>0</v>
      </c>
      <c r="F21" s="178"/>
      <c r="G21" s="152"/>
      <c r="H21" s="398" t="s">
        <v>9</v>
      </c>
      <c r="I21" s="399" t="str">
        <f>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IF(OR(TRIM(D20)="-",TRIM(D21)="-"), IF(TRIM(D20)="-",D21,D20),IF(AND(E20="",E21="")," ",IF(N(E20)=N(E21)," ",IF(N(E20)&gt;N(E21),D20,D21))))</f>
        <v xml:space="preserve"> - </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9</v>
      </c>
      <c r="E23" s="399" t="str">
        <f>IF(OR(TRIM(D24)="-",TRIM(D25)="-"),"",VLOOKUP(MIN(C24,C25),Hřiště!$B$11:$E$42,4,0))</f>
        <v/>
      </c>
      <c r="F23" s="157"/>
      <c r="G23" s="79">
        <v>12</v>
      </c>
      <c r="H23" s="80" t="str">
        <f>IF(OR(TRIM(D24)="-",TRIM(D25)="-"), IF(TRIM(D24)="-",D25,D24),IF(AND(E24="",E25="")," ",IF(N(E24)=N(E25)," ",IF(N(E24)&gt;N(E25),D24,D25))))</f>
        <v xml:space="preserve"> - </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
      </c>
      <c r="B25" s="147"/>
      <c r="C25" s="79">
        <v>12</v>
      </c>
      <c r="D25" s="251" t="str">
        <f>VLOOKUP(C25,Postupy!$A$3:$BG$34,59,0)</f>
        <v xml:space="preserve"> - </v>
      </c>
      <c r="E25" s="128">
        <f>VLOOKUP(C25,Postupy!$A$3:$BH$34,60,0)</f>
        <v>0</v>
      </c>
      <c r="F25" s="150"/>
      <c r="G25" s="149"/>
      <c r="H25" s="166"/>
      <c r="I25" s="158"/>
      <c r="J25" s="158"/>
      <c r="K25" s="152"/>
      <c r="L25" s="398" t="s">
        <v>9</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IF(OR(TRIM(H22)="-",TRIM(H23)="-"), IF(TRIM(H22)="-",H23,H22),IF(AND(I22="",I23="")," ",IF(N(I22)=N(I23)," ",IF(N(I22)&gt;N(I23),H22,H23))))</f>
        <v xml:space="preserve"> - </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9</v>
      </c>
      <c r="E27" s="399" t="str">
        <f>IF(OR(TRIM(D28)="-",TRIM(D29)="-"),"",VLOOKUP(MIN(C28,C29),Hřiště!$B$11:$E$42,4,0))</f>
        <v/>
      </c>
      <c r="F27" s="149"/>
      <c r="G27" s="149"/>
      <c r="H27" s="169"/>
      <c r="I27" s="149"/>
      <c r="J27" s="149"/>
      <c r="K27" s="79">
        <v>4</v>
      </c>
      <c r="L27" s="80" t="str">
        <f ca="1">IF(OR(TRIM(H30)="-",TRIM(H31)="-"), IF(TRIM(H30)="-",H31,H30),IF(AND(I30="",I31="")," ",IF(N(I30)=N(I31)," ",IF(N(I30)&gt;N(I31),H30,H31))))</f>
        <v>3 PAK Albrechtice - Valík Václav</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
      </c>
      <c r="B28" s="147"/>
      <c r="C28" s="77">
        <v>13</v>
      </c>
      <c r="D28" s="251" t="str">
        <f>VLOOKUP(C28,Postupy!$A$3:$BG$34,59,0)</f>
        <v xml:space="preserve"> - </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
      </c>
      <c r="B29" s="147"/>
      <c r="C29" s="79">
        <v>20</v>
      </c>
      <c r="D29" s="251" t="str">
        <f>VLOOKUP(C29,Postupy!$A$3:$BG$34,59,0)</f>
        <v xml:space="preserve"> - </v>
      </c>
      <c r="E29" s="128">
        <f>VLOOKUP(C29,Postupy!$A$3:$BH$34,60,0)</f>
        <v>0</v>
      </c>
      <c r="F29" s="172" t="s">
        <v>88</v>
      </c>
      <c r="G29" s="152"/>
      <c r="H29" s="398" t="s">
        <v>9</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IF(OR(TRIM(D28)="-",TRIM(D29)="-"), IF(TRIM(D28)="-",D29,D28),IF(AND(E28="",E29="")," ",IF(N(E28)=N(E29)," ",IF(N(E28)&gt;N(E29),D28,D29))))</f>
        <v xml:space="preserve"> - </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9</v>
      </c>
      <c r="E31" s="399" t="str">
        <f ca="1">IF(OR(TRIM(D32)="-",TRIM(D33)="-"),"",VLOOKUP(MIN(C32,C33),Hřiště!$B$11:$E$42,4,0))</f>
        <v/>
      </c>
      <c r="F31" s="168"/>
      <c r="G31" s="79">
        <v>4</v>
      </c>
      <c r="H31" s="80" t="str">
        <f ca="1">IF(OR(TRIM(D32)="-",TRIM(D33)="-"), IF(TRIM(D32)="-",D33,D32),IF(AND(E32="",E33="")," ",IF(N(E32)=N(E33)," ",IF(N(E32)&gt;N(E33),D32,D33))))</f>
        <v>3 PAK Albrechtice - Valík Václav</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100</v>
      </c>
      <c r="U32" s="158"/>
      <c r="V32" s="149"/>
      <c r="W32" s="158"/>
      <c r="X32" s="33"/>
      <c r="Y32" s="16"/>
      <c r="Z32" s="16"/>
      <c r="AA32" s="16"/>
      <c r="AB32" s="16"/>
      <c r="AC32" s="16"/>
      <c r="AD32" s="16"/>
      <c r="AE32" s="16"/>
      <c r="AF32" s="16"/>
      <c r="AG32" s="16"/>
    </row>
    <row r="33" spans="1:33" ht="20.25" thickTop="1" thickBot="1">
      <c r="A33" s="85" t="str">
        <f>VLOOKUP(C33,Postupy!$A$3:$C$34,3,0)</f>
        <v>B2</v>
      </c>
      <c r="B33" s="147"/>
      <c r="C33" s="79">
        <v>4</v>
      </c>
      <c r="D33" s="251" t="str">
        <f ca="1">VLOOKUP(C33,Postupy!$A$3:$BG$34,59,0)</f>
        <v>3 PAK Albrechtice - Valík Václav</v>
      </c>
      <c r="E33" s="128">
        <f>VLOOKUP(C33,Postupy!$A$3:$BH$34,60,0)</f>
        <v>0</v>
      </c>
      <c r="F33" s="174"/>
      <c r="G33" s="149"/>
      <c r="H33" s="166"/>
      <c r="I33" s="149"/>
      <c r="J33" s="149"/>
      <c r="K33" s="149"/>
      <c r="L33" s="175"/>
      <c r="M33" s="149"/>
      <c r="N33" s="149"/>
      <c r="O33" s="149"/>
      <c r="P33" s="176"/>
      <c r="Q33" s="158"/>
      <c r="R33" s="158"/>
      <c r="S33" s="177"/>
      <c r="T33" s="398" t="s">
        <v>9</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20.25" thickTop="1" thickBot="1">
      <c r="A35" s="76"/>
      <c r="B35" s="159"/>
      <c r="C35" s="188"/>
      <c r="D35" s="398" t="s">
        <v>9</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9.5" thickTop="1" thickBot="1">
      <c r="A36" s="85" t="str">
        <f>VLOOKUP(C36,Postupy!$A$3:$C$34,3,0)</f>
        <v>A2</v>
      </c>
      <c r="B36" s="147"/>
      <c r="C36" s="77">
        <v>3</v>
      </c>
      <c r="D36" s="251" t="str">
        <f ca="1">VLOOKUP(C36,Postupy!$A$3:$BG$34,59,0)</f>
        <v>4 TOP - ORLOVÁ - Puhr Jaromír</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9</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4 TOP - ORLOVÁ - Puhr Jaromír</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9</v>
      </c>
      <c r="E39" s="399" t="str">
        <f>IF(OR(TRIM(D40)="-",TRIM(D41)="-"),"",VLOOKUP(MIN(C40,C41),Hřiště!$B$11:$E$42,4,0))</f>
        <v/>
      </c>
      <c r="F39" s="157"/>
      <c r="G39" s="79">
        <v>14</v>
      </c>
      <c r="H39" s="80" t="str">
        <f>IF(OR(TRIM(D40)="-",TRIM(D41)="-"), IF(TRIM(D40)="-",D41,D40),IF(AND(E40="",E41="")," ",IF(N(E40)=N(E41)," ",IF(N(E40)&gt;N(E41),D40,D41))))</f>
        <v xml:space="preserve"> - </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
      </c>
      <c r="B40" s="147"/>
      <c r="C40" s="77">
        <v>19</v>
      </c>
      <c r="D40" s="251" t="str">
        <f>VLOOKUP(C40,Postupy!$A$3:$BG$34,59,0)</f>
        <v xml:space="preserve"> -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
      </c>
      <c r="B41" s="147"/>
      <c r="C41" s="79">
        <v>14</v>
      </c>
      <c r="D41" s="251" t="str">
        <f>VLOOKUP(C41,Postupy!$A$3:$BG$34,59,0)</f>
        <v xml:space="preserve"> - </v>
      </c>
      <c r="E41" s="128">
        <f>VLOOKUP(C41,Postupy!$A$3:$BH$34,60,0)</f>
        <v>0</v>
      </c>
      <c r="F41" s="150"/>
      <c r="G41" s="149"/>
      <c r="H41" s="166"/>
      <c r="I41" s="158"/>
      <c r="J41" s="158"/>
      <c r="K41" s="152"/>
      <c r="L41" s="398" t="s">
        <v>9</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4 TOP - ORLOVÁ - Puhr Jaromír</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9</v>
      </c>
      <c r="E43" s="399" t="str">
        <f>IF(OR(TRIM(D44)="-",TRIM(D45)="-"),"",VLOOKUP(MIN(C44,C45),Hřiště!$B$11:$E$42,4,0))</f>
        <v/>
      </c>
      <c r="F43" s="149"/>
      <c r="G43" s="149"/>
      <c r="H43" s="169"/>
      <c r="I43" s="149"/>
      <c r="J43" s="149"/>
      <c r="K43" s="79">
        <v>6</v>
      </c>
      <c r="L43" s="80" t="str">
        <f>IF(OR(TRIM(H46)="-",TRIM(H47)="-"), IF(TRIM(H46)="-",H47,H46),IF(AND(I46="",I47="")," ",IF(N(I46)=N(I47)," ",IF(N(I46)&gt;N(I47),H46,H47))))</f>
        <v xml:space="preserve"> - </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
      </c>
      <c r="B44" s="147"/>
      <c r="C44" s="77">
        <v>11</v>
      </c>
      <c r="D44" s="251" t="str">
        <f>VLOOKUP(C44,Postupy!$A$3:$BG$34,59,0)</f>
        <v xml:space="preserve"> - </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
      </c>
      <c r="B45" s="147"/>
      <c r="C45" s="79">
        <v>22</v>
      </c>
      <c r="D45" s="251" t="str">
        <f>VLOOKUP(C45,Postupy!$A$3:$BG$34,59,0)</f>
        <v xml:space="preserve"> - </v>
      </c>
      <c r="E45" s="128">
        <f>VLOOKUP(C45,Postupy!$A$3:$BH$34,60,0)</f>
        <v>0</v>
      </c>
      <c r="F45" s="172" t="s">
        <v>88</v>
      </c>
      <c r="G45" s="152"/>
      <c r="H45" s="398" t="s">
        <v>9</v>
      </c>
      <c r="I45" s="399" t="str">
        <f>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IF(OR(TRIM(D44)="-",TRIM(D45)="-"), IF(TRIM(D44)="-",D45,D44),IF(AND(E44="",E45="")," ",IF(N(E44)=N(E45)," ",IF(N(E44)&gt;N(E45),D44,D45))))</f>
        <v xml:space="preserve"> - </v>
      </c>
      <c r="I46" s="127">
        <f>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9</v>
      </c>
      <c r="E47" s="399" t="str">
        <f>IF(OR(TRIM(D48)="-",TRIM(D49)="-"),"",VLOOKUP(MIN(C48,C49),Hřiště!$B$11:$E$42,4,0))</f>
        <v/>
      </c>
      <c r="F47" s="168"/>
      <c r="G47" s="79">
        <v>6</v>
      </c>
      <c r="H47" s="80" t="str">
        <f>IF(OR(TRIM(D48)="-",TRIM(D49)="-"), IF(TRIM(D48)="-",D49,D48),IF(AND(E48="",E49="")," ",IF(N(E48)=N(E49)," ",IF(N(E48)&gt;N(E49),D48,D49))))</f>
        <v xml:space="preserve"> - </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
      </c>
      <c r="B49" s="147"/>
      <c r="C49" s="79">
        <v>6</v>
      </c>
      <c r="D49" s="251" t="str">
        <f>VLOOKUP(C49,Postupy!$A$3:$BG$34,59,0)</f>
        <v xml:space="preserve"> - </v>
      </c>
      <c r="E49" s="128">
        <f>VLOOKUP(C49,Postupy!$A$3:$BH$34,60,0)</f>
        <v>0</v>
      </c>
      <c r="F49" s="174"/>
      <c r="G49" s="149"/>
      <c r="H49" s="166"/>
      <c r="I49" s="149"/>
      <c r="J49" s="149"/>
      <c r="K49" s="149"/>
      <c r="L49" s="175"/>
      <c r="M49" s="158"/>
      <c r="N49" s="158"/>
      <c r="O49" s="161"/>
      <c r="P49" s="398" t="s">
        <v>9</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4 TOP - ORLOVÁ - Puhr Jaromír</v>
      </c>
      <c r="Q50" s="127">
        <f>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9</v>
      </c>
      <c r="E51" s="399" t="str">
        <f>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2 TOP - ORLOVÁ - Bury Radim</v>
      </c>
      <c r="Q51" s="128">
        <f>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
      </c>
      <c r="B52" s="147"/>
      <c r="C52" s="77">
        <v>7</v>
      </c>
      <c r="D52" s="251" t="str">
        <f>VLOOKUP(C52,Postupy!$A$3:$BG$34,59,0)</f>
        <v xml:space="preserve"> - </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
      </c>
      <c r="B53" s="147"/>
      <c r="C53" s="79">
        <v>26</v>
      </c>
      <c r="D53" s="251" t="str">
        <f>VLOOKUP(C53,Postupy!$A$3:$BG$34,59,0)</f>
        <v xml:space="preserve"> - </v>
      </c>
      <c r="E53" s="128">
        <f>VLOOKUP(C53,Postupy!$A$3:$BH$34,60,0)</f>
        <v>0</v>
      </c>
      <c r="F53" s="178"/>
      <c r="G53" s="152"/>
      <c r="H53" s="398" t="s">
        <v>9</v>
      </c>
      <c r="I53" s="399" t="str">
        <f>IF(OR(TRIM(H54)="-",TRIM(H55)="-"),"",VLOOKUP(MIN(G54,G55),Hřiště!$B$11:$E$42,4,0))</f>
        <v/>
      </c>
      <c r="J53" s="149"/>
      <c r="K53" s="149"/>
      <c r="L53" s="176"/>
      <c r="M53" s="158"/>
      <c r="N53" s="157"/>
      <c r="O53" s="40"/>
      <c r="P53" s="154"/>
      <c r="Q53" s="40"/>
      <c r="R53" s="149"/>
      <c r="S53" s="149"/>
      <c r="T53" s="210" t="s">
        <v>103</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IF(OR(TRIM(D52)="-",TRIM(D53)="-"), IF(TRIM(D52)="-",D53,D52),IF(AND(E52="",E53="")," ",IF(N(E52)=N(E53)," ",IF(N(E52)&gt;N(E53),D52,D53))))</f>
        <v xml:space="preserve"> - </v>
      </c>
      <c r="I54" s="127">
        <f>VLOOKUP(G54,Postupy!$A$3:$BJ$18,62,0)</f>
        <v>0</v>
      </c>
      <c r="J54" s="148"/>
      <c r="K54" s="149"/>
      <c r="L54" s="176"/>
      <c r="M54" s="158"/>
      <c r="N54" s="157"/>
      <c r="O54" s="40"/>
      <c r="P54" s="154"/>
      <c r="Q54" s="40"/>
      <c r="R54" s="149"/>
      <c r="S54" s="149"/>
      <c r="T54" s="211" t="s">
        <v>104</v>
      </c>
      <c r="U54" s="149"/>
      <c r="V54" s="149"/>
      <c r="W54" s="149"/>
      <c r="X54" s="16"/>
      <c r="Y54" s="16"/>
      <c r="Z54" s="16"/>
      <c r="AA54" s="16"/>
      <c r="AB54" s="16"/>
      <c r="AC54" s="16"/>
      <c r="AD54" s="16"/>
      <c r="AE54" s="16"/>
      <c r="AF54" s="16"/>
      <c r="AG54" s="16"/>
    </row>
    <row r="55" spans="1:33" ht="20.25" thickTop="1" thickBot="1">
      <c r="A55" s="75"/>
      <c r="B55" s="159"/>
      <c r="C55" s="160"/>
      <c r="D55" s="398" t="s">
        <v>9</v>
      </c>
      <c r="E55" s="399" t="str">
        <f>IF(OR(TRIM(D56)="-",TRIM(D57)="-"),"",VLOOKUP(MIN(C56,C57),Hřiště!$B$11:$E$42,4,0))</f>
        <v/>
      </c>
      <c r="F55" s="157"/>
      <c r="G55" s="79">
        <v>10</v>
      </c>
      <c r="H55" s="80" t="str">
        <f>IF(OR(TRIM(D56)="-",TRIM(D57)="-"), IF(TRIM(D56)="-",D57,D56),IF(AND(E56="",E57="")," ",IF(N(E56)=N(E57)," ",IF(N(E56)&gt;N(E57),D56,D57))))</f>
        <v xml:space="preserve"> - </v>
      </c>
      <c r="I55" s="128">
        <f>VLOOKUP(G55,Postupy!$A$3:$BJ$18,62,0)</f>
        <v>0</v>
      </c>
      <c r="J55" s="151"/>
      <c r="K55" s="161"/>
      <c r="L55" s="176"/>
      <c r="M55" s="158"/>
      <c r="N55" s="157"/>
      <c r="O55" s="40"/>
      <c r="P55" s="154"/>
      <c r="Q55" s="40"/>
      <c r="R55" s="149"/>
      <c r="S55" s="149"/>
      <c r="T55" s="398" t="s">
        <v>9</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20.25" thickTop="1" thickBot="1">
      <c r="A57" s="85" t="str">
        <f>VLOOKUP(C57,Postupy!$A$3:$C$34,3,0)</f>
        <v/>
      </c>
      <c r="B57" s="147"/>
      <c r="C57" s="79">
        <v>10</v>
      </c>
      <c r="D57" s="251" t="str">
        <f>VLOOKUP(C57,Postupy!$A$3:$BG$34,59,0)</f>
        <v xml:space="preserve"> - </v>
      </c>
      <c r="E57" s="128">
        <f>VLOOKUP(C57,Postupy!$A$3:$BH$34,60,0)</f>
        <v>0</v>
      </c>
      <c r="F57" s="150"/>
      <c r="G57" s="149"/>
      <c r="H57" s="166"/>
      <c r="I57" s="149"/>
      <c r="J57" s="158"/>
      <c r="K57" s="152"/>
      <c r="L57" s="398" t="s">
        <v>9</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IF(OR(TRIM(H54)="-",TRIM(H55)="-"), IF(TRIM(H54)="-",H55,H54),IF(AND(I54="",I55="")," ",IF(N(I54)=N(I55)," ",IF(N(I54)&gt;N(I55),H54,H55))))</f>
        <v xml:space="preserve"> - </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9</v>
      </c>
      <c r="E59" s="399" t="str">
        <f>IF(OR(TRIM(D60)="-",TRIM(D61)="-"),"",VLOOKUP(MIN(C60,C61),Hřiště!$B$11:$E$42,4,0))</f>
        <v/>
      </c>
      <c r="F59" s="149"/>
      <c r="G59" s="149"/>
      <c r="H59" s="169"/>
      <c r="I59" s="149"/>
      <c r="J59" s="149"/>
      <c r="K59" s="79">
        <v>2</v>
      </c>
      <c r="L59" s="80" t="str">
        <f ca="1">IF(OR(TRIM(H62)="-",TRIM(H63)="-"), IF(TRIM(H62)="-",H63,H62),IF(AND(I62="",I63="")," ",IF(N(I62)=N(I63)," ",IF(N(I62)&gt;N(I63),H62,H63))))</f>
        <v>2 TOP - ORLOVÁ - Bury Radim</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
      </c>
      <c r="B60" s="147"/>
      <c r="C60" s="77">
        <v>15</v>
      </c>
      <c r="D60" s="251" t="str">
        <f>VLOOKUP(C60,Postupy!$A$3:$BG$34,59,0)</f>
        <v xml:space="preserve"> - </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
      </c>
      <c r="B61" s="147"/>
      <c r="C61" s="79">
        <v>18</v>
      </c>
      <c r="D61" s="251" t="str">
        <f>VLOOKUP(C61,Postupy!$A$3:$BG$34,59,0)</f>
        <v xml:space="preserve"> - </v>
      </c>
      <c r="E61" s="128">
        <f>VLOOKUP(C61,Postupy!$A$3:$BH$34,60,0)</f>
        <v>0</v>
      </c>
      <c r="F61" s="172" t="s">
        <v>88</v>
      </c>
      <c r="G61" s="152"/>
      <c r="H61" s="398" t="s">
        <v>9</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IF(OR(TRIM(D60)="-",TRIM(D61)="-"), IF(TRIM(D60)="-",D61,D60),IF(AND(E60="",E61="")," ",IF(N(E60)=N(E61)," ",IF(N(E60)&gt;N(E61),D60,D61))))</f>
        <v xml:space="preserve"> - </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9</v>
      </c>
      <c r="E63" s="399" t="str">
        <f ca="1">IF(OR(TRIM(D64)="-",TRIM(D65)="-"),"",VLOOKUP(MIN(C64,C65),Hřiště!$B$11:$E$42,4,0))</f>
        <v/>
      </c>
      <c r="F63" s="168"/>
      <c r="G63" s="79">
        <v>2</v>
      </c>
      <c r="H63" s="80" t="str">
        <f ca="1">IF(OR(TRIM(D64)="-",TRIM(D65)="-"), IF(TRIM(D64)="-",D65,D64),IF(AND(E64="",E65="")," ",IF(N(E64)=N(E65)," ",IF(N(E64)&gt;N(E65),D64,D65))))</f>
        <v>2 TOP - ORLOVÁ - Bury Radim</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2 TOP - ORLOVÁ - Bury Radim</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sheet="1" objects="1" scenarios="1"/>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89</v>
      </c>
      <c r="E2" s="15"/>
      <c r="F2" s="16"/>
      <c r="G2" s="187">
        <v>8</v>
      </c>
      <c r="H2" s="129" t="s">
        <v>89</v>
      </c>
      <c r="I2" s="15"/>
      <c r="J2" s="16"/>
      <c r="K2" s="187">
        <v>4</v>
      </c>
      <c r="L2" s="129" t="s">
        <v>102</v>
      </c>
      <c r="M2" s="16"/>
      <c r="N2" s="16"/>
      <c r="O2" s="187">
        <v>2</v>
      </c>
      <c r="P2" s="129" t="s">
        <v>100</v>
      </c>
      <c r="Q2" s="16"/>
      <c r="R2" s="16"/>
      <c r="S2" s="187">
        <v>1</v>
      </c>
      <c r="T2" s="146" t="s">
        <v>101</v>
      </c>
      <c r="U2" s="16"/>
      <c r="V2" s="16"/>
      <c r="W2" s="16"/>
      <c r="X2" s="16"/>
      <c r="Y2" s="16"/>
      <c r="Z2" s="15"/>
      <c r="AA2" s="16"/>
    </row>
    <row r="3" spans="1:30" ht="28.9" customHeight="1" thickBot="1">
      <c r="A3" s="16"/>
      <c r="B3" s="31"/>
      <c r="C3" s="377"/>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1 PAK Albrechtice - Bukovčík Jan</v>
      </c>
      <c r="E4" s="127">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
      </c>
      <c r="B5" s="16"/>
      <c r="C5" s="79">
        <v>16</v>
      </c>
      <c r="D5" s="251" t="str">
        <f>VLOOKUP(C5,Postupy!$A$3:$AT$18,46,0)</f>
        <v xml:space="preserve"> - </v>
      </c>
      <c r="E5" s="128">
        <f>VLOOKUP(C5,Postupy!$A$3:$AU$18,47,0)</f>
        <v>0</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PAK Albrechtice - Bukovčík Jan</v>
      </c>
      <c r="I6" s="127">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IF(OR(TRIM(D8)="-",TRIM(D9)="-"),"",VLOOKUP(MIN(C8,C9),Hřiště!$B$11:$E$42,4,0))</f>
        <v/>
      </c>
      <c r="F7" s="16"/>
      <c r="G7" s="79">
        <v>8</v>
      </c>
      <c r="H7" s="80" t="str">
        <f>IF(OR(TRIM(D8)="-",TRIM(D9)="-"), IF(TRIM(D8)="-",D9,D8),IF(AND(E8="",E9="")," ",IF(N(E8)=N(E9)," ",IF(N(E8)&gt;N(E9),D8,D9))))</f>
        <v xml:space="preserve"> - </v>
      </c>
      <c r="I7" s="128">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
      </c>
      <c r="B8" s="16"/>
      <c r="C8" s="77">
        <v>9</v>
      </c>
      <c r="D8" s="251" t="str">
        <f>VLOOKUP(C8,Postupy!$A$3:$AT$18,46,0)</f>
        <v xml:space="preserve"> - </v>
      </c>
      <c r="E8" s="127">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
      </c>
      <c r="B9" s="16"/>
      <c r="C9" s="79">
        <v>8</v>
      </c>
      <c r="D9" s="251" t="str">
        <f>VLOOKUP(C9,Postupy!$A$3:$AT$18,46,0)</f>
        <v xml:space="preserve"> - </v>
      </c>
      <c r="E9" s="128">
        <f>VLOOKUP(C9,Postupy!$A$3:$AU$18,47,0)</f>
        <v>0</v>
      </c>
      <c r="F9" s="27"/>
      <c r="G9" s="16"/>
      <c r="H9" s="46"/>
      <c r="I9" s="16"/>
      <c r="J9" s="16"/>
      <c r="K9" s="25"/>
      <c r="L9" s="398" t="s">
        <v>9</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1 PAK Albrechtice - Bukovčík Jan</v>
      </c>
      <c r="M10" s="127">
        <f>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9</v>
      </c>
      <c r="E11" s="399" t="str">
        <f>IF(OR(TRIM(D12)="-",TRIM(D13)="-"),"",VLOOKUP(MIN(C12,C13),Hřiště!$B$11:$E$42,4,0))</f>
        <v/>
      </c>
      <c r="F11" s="16"/>
      <c r="G11" s="16"/>
      <c r="H11" s="48"/>
      <c r="I11" s="17"/>
      <c r="J11" s="17"/>
      <c r="K11" s="79">
        <v>4</v>
      </c>
      <c r="L11" s="80" t="str">
        <f ca="1">IF(OR(TRIM(H14)="-",TRIM(H15)="-"), IF(TRIM(H14)="-",H15,H14),IF(AND(I14="",I15="")," ",IF(N(I14)=N(I15)," ",IF(N(I14)&gt;N(I15),H14,H15))))</f>
        <v>3 PAK Albrechtice - Valík Václav</v>
      </c>
      <c r="M11" s="128">
        <f>VLOOKUP(K11,Postupy!$A$3:$AY$18,51,0)</f>
        <v>0</v>
      </c>
      <c r="N11" s="20"/>
      <c r="O11" s="217"/>
      <c r="P11" s="18"/>
      <c r="Q11" s="16"/>
      <c r="R11" s="16"/>
      <c r="S11" s="16"/>
      <c r="T11" s="16"/>
      <c r="U11" s="16"/>
      <c r="V11" s="16"/>
      <c r="W11" s="16"/>
      <c r="X11" s="16"/>
      <c r="Y11" s="15"/>
      <c r="Z11" s="16"/>
      <c r="AA11" s="16"/>
      <c r="AB11" s="16"/>
      <c r="AC11" s="17"/>
    </row>
    <row r="12" spans="1:30" ht="19.5" thickTop="1" thickBot="1">
      <c r="A12" s="85" t="str">
        <f>VLOOKUP(C12,Postupy!$A$3:$C$18,3,0)</f>
        <v/>
      </c>
      <c r="B12" s="16"/>
      <c r="C12" s="77">
        <v>5</v>
      </c>
      <c r="D12" s="251" t="str">
        <f>VLOOKUP(C12,Postupy!$A$3:$AT$18,46,0)</f>
        <v xml:space="preserve"> - </v>
      </c>
      <c r="E12" s="127">
        <f>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
      </c>
      <c r="B13" s="16"/>
      <c r="C13" s="79">
        <v>12</v>
      </c>
      <c r="D13" s="251" t="str">
        <f>VLOOKUP(C13,Postupy!$A$3:$AT$18,46,0)</f>
        <v xml:space="preserve"> - </v>
      </c>
      <c r="E13" s="128">
        <f>VLOOKUP(C13,Postupy!$A$3:$AU$18,47,0)</f>
        <v>0</v>
      </c>
      <c r="F13" s="20"/>
      <c r="G13" s="25"/>
      <c r="H13" s="398" t="s">
        <v>9</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IF(OR(TRIM(D12)="-",TRIM(D13)="-"), IF(TRIM(D12)="-",D13,D12),IF(AND(E12="",E13="")," ",IF(N(E12)=N(E13)," ",IF(N(E12)&gt;N(E13),D12,D13))))</f>
        <v xml:space="preserve"> - </v>
      </c>
      <c r="I14" s="127">
        <f>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4</v>
      </c>
      <c r="H15" s="80" t="str">
        <f ca="1">IF(OR(TRIM(D16)="-",TRIM(D17)="-"), IF(TRIM(D16)="-",D17,D16),IF(AND(E16="",E17="")," ",IF(N(E16)=N(E17)," ",IF(N(E16)&gt;N(E17),D16,D17))))</f>
        <v>3 PAK Albrechtice - Valík Václav</v>
      </c>
      <c r="I15" s="128">
        <f>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
      </c>
      <c r="B16" s="16"/>
      <c r="C16" s="77">
        <v>13</v>
      </c>
      <c r="D16" s="251" t="str">
        <f>VLOOKUP(C16,Postupy!$A$3:$AT$18,46,0)</f>
        <v xml:space="preserve"> - </v>
      </c>
      <c r="E16" s="127">
        <f>VLOOKUP(C16,Postupy!$A$3:$AU$18,47,0)</f>
        <v>0</v>
      </c>
      <c r="F16" s="26"/>
      <c r="G16" s="25"/>
      <c r="H16" s="46"/>
      <c r="I16" s="15"/>
      <c r="J16" s="16"/>
      <c r="K16" s="16"/>
      <c r="L16" s="48"/>
      <c r="M16" s="17"/>
      <c r="N16" s="17"/>
      <c r="O16" s="217"/>
      <c r="P16" s="212" t="s">
        <v>100</v>
      </c>
      <c r="Q16" s="17"/>
      <c r="R16" s="16"/>
      <c r="S16" s="17"/>
      <c r="T16" s="33"/>
      <c r="U16" s="16"/>
      <c r="V16" s="16"/>
      <c r="W16" s="16"/>
      <c r="X16" s="16"/>
      <c r="Y16" s="16"/>
      <c r="Z16" s="16"/>
      <c r="AA16" s="16"/>
    </row>
    <row r="17" spans="1:29" ht="20.25" thickTop="1" thickBot="1">
      <c r="A17" s="85" t="str">
        <f>VLOOKUP(C17,Postupy!$A$3:$C$18,3,0)</f>
        <v>B2</v>
      </c>
      <c r="B17" s="16"/>
      <c r="C17" s="79">
        <v>4</v>
      </c>
      <c r="D17" s="251" t="str">
        <f ca="1">VLOOKUP(C17,Postupy!$A$3:$AT$18,46,0)</f>
        <v>3 PAK Albrechtice - Valík Václav</v>
      </c>
      <c r="E17" s="128">
        <f>VLOOKUP(C17,Postupy!$A$3:$AU$18,47,0)</f>
        <v>0</v>
      </c>
      <c r="F17" s="27"/>
      <c r="G17" s="16"/>
      <c r="H17" s="46"/>
      <c r="I17" s="16"/>
      <c r="J17" s="16"/>
      <c r="K17" s="16"/>
      <c r="L17" s="48"/>
      <c r="M17" s="17"/>
      <c r="N17" s="17"/>
      <c r="O17" s="219"/>
      <c r="P17" s="398" t="s">
        <v>9</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VLOOKUP(O18,Postupy!$A$3:$BA$6,53,0)</f>
        <v>0</v>
      </c>
      <c r="R18" s="26"/>
      <c r="S18" s="37">
        <v>1</v>
      </c>
      <c r="T18" s="100" t="str">
        <f>IF(AND(Q18="",Q19="")," ",IF(N(Q18)=N(Q19)," ",IF(N(Q18)&gt;N(Q19),P18,P19)))</f>
        <v xml:space="preserve"> </v>
      </c>
      <c r="U18" s="38">
        <v>1</v>
      </c>
      <c r="V18" s="16"/>
      <c r="W18" s="16"/>
      <c r="X18" s="16"/>
      <c r="Y18" s="16"/>
      <c r="Z18" s="16"/>
      <c r="AA18" s="16"/>
    </row>
    <row r="19" spans="1:29" ht="20.25" thickTop="1" thickBot="1">
      <c r="A19" s="75"/>
      <c r="B19" s="31"/>
      <c r="C19" s="16"/>
      <c r="D19" s="398" t="s">
        <v>9</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xml:space="preserve"> </v>
      </c>
      <c r="Q19" s="128">
        <f>VLOOKUP(O19,Postupy!$A$3:$BA$6,53,0)</f>
        <v>0</v>
      </c>
      <c r="R19" s="16"/>
      <c r="S19" s="37">
        <v>2</v>
      </c>
      <c r="T19" s="98" t="str">
        <f>IF(AND(Q18="",Q19="")," ",IF(N(Q19)=N(Q18)," ",IF(N(Q19)&gt;N(Q18),P18,P19)))</f>
        <v xml:space="preserve"> </v>
      </c>
      <c r="U19" s="97">
        <v>2</v>
      </c>
      <c r="V19" s="16"/>
      <c r="W19" s="16"/>
      <c r="X19" s="16"/>
      <c r="Y19" s="16"/>
      <c r="Z19" s="16"/>
      <c r="AA19" s="16"/>
    </row>
    <row r="20" spans="1:29" ht="18.75" thickBot="1">
      <c r="A20" s="85" t="str">
        <f>VLOOKUP(C20,Postupy!$A$3:$C$18,3,0)</f>
        <v>A2</v>
      </c>
      <c r="B20" s="16"/>
      <c r="C20" s="77">
        <v>3</v>
      </c>
      <c r="D20" s="251" t="str">
        <f ca="1">VLOOKUP(C20,Postupy!$A$3:$AT$18,46,0)</f>
        <v>4 TOP - ORLOVÁ - Puhr Jaromír</v>
      </c>
      <c r="E20" s="127">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
      </c>
      <c r="B21" s="16"/>
      <c r="C21" s="79">
        <v>14</v>
      </c>
      <c r="D21" s="251" t="str">
        <f>VLOOKUP(C21,Postupy!$A$3:$AT$18,46,0)</f>
        <v xml:space="preserve"> - </v>
      </c>
      <c r="E21" s="128">
        <f>VLOOKUP(C21,Postupy!$A$3:$AU$18,47,0)</f>
        <v>0</v>
      </c>
      <c r="F21" s="20"/>
      <c r="G21" s="25"/>
      <c r="H21" s="398" t="s">
        <v>9</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4 TOP - ORLOVÁ - Puhr Jaromír</v>
      </c>
      <c r="I22" s="127">
        <f>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9</v>
      </c>
      <c r="E23" s="399" t="str">
        <f>IF(OR(TRIM(D24)="-",TRIM(D25)="-"),"",VLOOKUP(MIN(C24,C25),Hřiště!$B$11:$E$42,4,0))</f>
        <v/>
      </c>
      <c r="F23" s="16"/>
      <c r="G23" s="79">
        <v>6</v>
      </c>
      <c r="H23" s="80" t="str">
        <f>IF(OR(TRIM(D24)="-",TRIM(D25)="-"), IF(TRIM(D24)="-",D25,D24),IF(AND(E24="",E25="")," ",IF(N(E24)=N(E25)," ",IF(N(E24)&gt;N(E25),D24,D25))))</f>
        <v xml:space="preserve"> - </v>
      </c>
      <c r="I23" s="128">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
      </c>
      <c r="B24" s="16"/>
      <c r="C24" s="77">
        <v>11</v>
      </c>
      <c r="D24" s="251" t="str">
        <f>VLOOKUP(C24,Postupy!$A$3:$AT$18,46,0)</f>
        <v xml:space="preserve"> - </v>
      </c>
      <c r="E24" s="127">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
      </c>
      <c r="B25" s="16"/>
      <c r="C25" s="79">
        <v>6</v>
      </c>
      <c r="D25" s="251" t="str">
        <f>VLOOKUP(C25,Postupy!$A$3:$AT$18,46,0)</f>
        <v xml:space="preserve"> - </v>
      </c>
      <c r="E25" s="128">
        <f>VLOOKUP(C25,Postupy!$A$3:$AU$18,47,0)</f>
        <v>0</v>
      </c>
      <c r="F25" s="27"/>
      <c r="G25" s="16"/>
      <c r="H25" s="46"/>
      <c r="I25" s="16"/>
      <c r="J25" s="16"/>
      <c r="K25" s="25"/>
      <c r="L25" s="398" t="s">
        <v>9</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4 TOP - ORLOVÁ - Puhr Jaromír</v>
      </c>
      <c r="M26" s="127">
        <f>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9</v>
      </c>
      <c r="E27" s="399" t="str">
        <f>IF(OR(TRIM(D28)="-",TRIM(D29)="-"),"",VLOOKUP(MIN(C28,C29),Hřiště!$B$11:$E$42,4,0))</f>
        <v/>
      </c>
      <c r="F27" s="16"/>
      <c r="G27" s="16"/>
      <c r="H27" s="48"/>
      <c r="I27" s="17"/>
      <c r="J27" s="17"/>
      <c r="K27" s="79">
        <v>2</v>
      </c>
      <c r="L27" s="80" t="str">
        <f ca="1">IF(OR(TRIM(H30)="-",TRIM(H31)="-"), IF(TRIM(H30)="-",H31,H30),IF(AND(I30="",I31="")," ",IF(N(I30)=N(I31)," ",IF(N(I30)&gt;N(I31),H30,H31))))</f>
        <v>2 TOP - ORLOVÁ - Bury Radim</v>
      </c>
      <c r="M27" s="128">
        <f>VLOOKUP(K27,Postupy!$A$3:$AY$18,51,0)</f>
        <v>0</v>
      </c>
      <c r="N27" s="27"/>
      <c r="O27" s="16"/>
      <c r="P27" s="16"/>
      <c r="Q27" s="16"/>
      <c r="R27" s="16"/>
      <c r="S27" s="16"/>
      <c r="T27" s="16"/>
      <c r="U27" s="16"/>
      <c r="V27" s="16"/>
      <c r="W27" s="16"/>
      <c r="X27" s="16"/>
      <c r="Y27" s="16"/>
      <c r="Z27" s="16"/>
      <c r="AA27" s="16"/>
    </row>
    <row r="28" spans="1:29" ht="18.75" thickBot="1">
      <c r="A28" s="85" t="str">
        <f>VLOOKUP(C28,Postupy!$A$3:$C$18,3,0)</f>
        <v/>
      </c>
      <c r="B28" s="16"/>
      <c r="C28" s="77">
        <v>7</v>
      </c>
      <c r="D28" s="251" t="str">
        <f>VLOOKUP(C28,Postupy!$A$3:$AT$18,46,0)</f>
        <v xml:space="preserve"> - </v>
      </c>
      <c r="E28" s="127">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
      </c>
      <c r="B29" s="16"/>
      <c r="C29" s="79">
        <v>10</v>
      </c>
      <c r="D29" s="251" t="str">
        <f>VLOOKUP(C29,Postupy!$A$3:$AT$18,46,0)</f>
        <v xml:space="preserve"> - </v>
      </c>
      <c r="E29" s="128">
        <f>VLOOKUP(C29,Postupy!$A$3:$AU$18,47,0)</f>
        <v>0</v>
      </c>
      <c r="F29" s="20"/>
      <c r="G29" s="25"/>
      <c r="H29" s="398" t="s">
        <v>9</v>
      </c>
      <c r="I29" s="399" t="str">
        <f ca="1">IF(OR(TRIM(H30)="-",TRIM(H31)="-"),"",VLOOKUP(MIN(G30,G31),Hřiště!$B$11:$E$42,4,0))</f>
        <v/>
      </c>
      <c r="J29" s="23"/>
      <c r="K29" s="15"/>
      <c r="L29" s="33"/>
      <c r="M29" s="15"/>
      <c r="N29" s="16"/>
      <c r="O29" s="149"/>
      <c r="P29" s="210" t="s">
        <v>103</v>
      </c>
      <c r="Q29" s="149"/>
      <c r="R29" s="149"/>
      <c r="S29" s="149"/>
      <c r="T29" s="16"/>
      <c r="U29" s="16"/>
      <c r="V29" s="16"/>
      <c r="W29" s="16"/>
      <c r="X29" s="16"/>
      <c r="Y29" s="16"/>
      <c r="Z29" s="16"/>
      <c r="AA29" s="16"/>
    </row>
    <row r="30" spans="1:29" ht="18.75" thickBot="1">
      <c r="A30" s="76"/>
      <c r="B30" s="21"/>
      <c r="C30" s="16"/>
      <c r="D30" s="46"/>
      <c r="E30" s="16"/>
      <c r="F30" s="16"/>
      <c r="G30" s="77">
        <v>7</v>
      </c>
      <c r="H30" s="78" t="str">
        <f>IF(OR(TRIM(D28)="-",TRIM(D29)="-"), IF(TRIM(D28)="-",D29,D28),IF(AND(E28="",E29="")," ",IF(N(E28)=N(E29)," ",IF(N(E28)&gt;N(E29),D28,D29))))</f>
        <v xml:space="preserve"> - </v>
      </c>
      <c r="I30" s="127">
        <f>VLOOKUP(G30,Postupy!$A$3:$AW$18,49,0)</f>
        <v>0</v>
      </c>
      <c r="J30" s="26"/>
      <c r="K30" s="16"/>
      <c r="L30" s="33"/>
      <c r="M30" s="16"/>
      <c r="N30" s="16"/>
      <c r="O30" s="149"/>
      <c r="P30" s="211" t="s">
        <v>104</v>
      </c>
      <c r="Q30" s="149"/>
      <c r="R30" s="149"/>
      <c r="S30" s="149"/>
      <c r="T30" s="16"/>
      <c r="U30" s="16"/>
      <c r="V30" s="16"/>
      <c r="W30" s="16"/>
      <c r="X30" s="16"/>
      <c r="Y30" s="16"/>
      <c r="Z30" s="16"/>
      <c r="AA30" s="16"/>
      <c r="AB30" s="16"/>
      <c r="AC30" s="16"/>
    </row>
    <row r="31" spans="1:29" ht="20.25" thickTop="1" thickBot="1">
      <c r="A31" s="75"/>
      <c r="B31" s="31"/>
      <c r="C31" s="16"/>
      <c r="D31" s="398" t="s">
        <v>9</v>
      </c>
      <c r="E31" s="399" t="str">
        <f ca="1">IF(OR(TRIM(D32)="-",TRIM(D33)="-"),"",VLOOKUP(MIN(C32,C33),Hřiště!$B$11:$E$42,4,0))</f>
        <v/>
      </c>
      <c r="F31" s="16"/>
      <c r="G31" s="79">
        <v>2</v>
      </c>
      <c r="H31" s="80" t="str">
        <f ca="1">IF(OR(TRIM(D32)="-",TRIM(D33)="-"), IF(TRIM(D32)="-",D33,D32),IF(AND(E32="",E33="")," ",IF(N(E32)=N(E33)," ",IF(N(E32)&gt;N(E33),D32,D33))))</f>
        <v>2 TOP - ORLOVÁ - Bury Radim</v>
      </c>
      <c r="I31" s="128">
        <f>VLOOKUP(G31,Postupy!$A$3:$AW$18,49,0)</f>
        <v>0</v>
      </c>
      <c r="J31" s="27"/>
      <c r="K31" s="16"/>
      <c r="L31" s="33"/>
      <c r="M31" s="16"/>
      <c r="N31" s="16"/>
      <c r="O31" s="149"/>
      <c r="P31" s="398" t="s">
        <v>9</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
      </c>
      <c r="B32" s="16"/>
      <c r="C32" s="77">
        <v>15</v>
      </c>
      <c r="D32" s="251" t="str">
        <f>VLOOKUP(C32,Postupy!$A$3:$AT$18,46,0)</f>
        <v xml:space="preserve"> - </v>
      </c>
      <c r="E32" s="127">
        <f>VLOOKUP(C32,Postupy!$A$3:$AU$18,47,0)</f>
        <v>0</v>
      </c>
      <c r="F32" s="26"/>
      <c r="G32" s="25"/>
      <c r="H32" s="33"/>
      <c r="I32" s="15"/>
      <c r="J32" s="16"/>
      <c r="K32" s="16"/>
      <c r="L32" s="16"/>
      <c r="M32" s="16"/>
      <c r="N32" s="16"/>
      <c r="O32" s="77">
        <v>4</v>
      </c>
      <c r="P32" s="78" t="str">
        <f ca="1">IF(OR(TRIM(L10)="-",TRIM(L11)="-"), IF(TRIM(L10)="-",L11,L10),IF(AND(M10="",M11="")," ",IF(N(M11)=N(M10)," ",IF(N(M11)&gt;N(M10),L10,L11))))</f>
        <v xml:space="preserve"> </v>
      </c>
      <c r="Q32" s="127">
        <f>VLOOKUP(O32,Postupy!$A$3:$BA$6,53,0)</f>
        <v>0</v>
      </c>
      <c r="R32" s="163"/>
      <c r="S32" s="37">
        <v>3</v>
      </c>
      <c r="T32" s="98" t="str">
        <f>IF(AND(Q32="",Q33="")," ",IF(N(Q32)=N(Q33)," ",IF(N(Q32)&gt;N(Q33),P32,P33)))</f>
        <v xml:space="preserve"> </v>
      </c>
      <c r="U32" s="97">
        <v>3</v>
      </c>
      <c r="V32" s="16"/>
      <c r="W32" s="16"/>
      <c r="X32" s="16"/>
      <c r="Y32" s="16"/>
      <c r="Z32" s="16"/>
      <c r="AA32" s="16"/>
    </row>
    <row r="33" spans="1:27" ht="19.5" thickTop="1" thickBot="1">
      <c r="A33" s="85" t="str">
        <f>VLOOKUP(C33,Postupy!$A$3:$C$18,3,0)</f>
        <v>B1</v>
      </c>
      <c r="B33" s="16"/>
      <c r="C33" s="79">
        <v>2</v>
      </c>
      <c r="D33" s="251" t="str">
        <f ca="1">VLOOKUP(C33,Postupy!$A$3:$AT$18,46,0)</f>
        <v>2 TOP - ORLOVÁ - Bury Radim</v>
      </c>
      <c r="E33" s="128">
        <f>VLOOKUP(C33,Postupy!$A$3:$AU$18,47,0)</f>
        <v>0</v>
      </c>
      <c r="F33" s="27"/>
      <c r="G33" s="16"/>
      <c r="H33" s="33"/>
      <c r="I33" s="16"/>
      <c r="J33" s="16"/>
      <c r="K33" s="16"/>
      <c r="L33" s="16"/>
      <c r="M33" s="16"/>
      <c r="N33" s="16"/>
      <c r="O33" s="79">
        <v>3</v>
      </c>
      <c r="P33" s="80" t="str">
        <f ca="1">IF(OR(TRIM(L26)="-",TRIM(L27)="-"), IF(TRIM(L26)="-",L27,L26),IF(AND(M26="",M27="")," ",IF(N(M27)=N(M26)," ",IF(N(M27)&gt;N(M26),L26,L27))))</f>
        <v xml:space="preserve"> </v>
      </c>
      <c r="Q33" s="128">
        <f>VLOOKUP(O33,Postupy!$A$3:$BA$6,53,0)</f>
        <v>0</v>
      </c>
      <c r="R33" s="151"/>
      <c r="S33" s="37">
        <v>4</v>
      </c>
      <c r="T33" s="98" t="str">
        <f>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sheet="1" objects="1" scenarios="1"/>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E4" sqref="E4"/>
      <selection pane="topRight" activeCell="E4" sqref="E4"/>
      <selection pane="bottomLeft" activeCell="E4" sqref="E4"/>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
      </c>
      <c r="B5" s="31"/>
      <c r="C5" s="79">
        <v>9</v>
      </c>
      <c r="D5" s="252" t="str">
        <f>IF(OR(TRIM('KO16'!D8)="-",TRIM('KO16'!D9)="-"), IF(TRIM('KO16'!D8)="-",'KO16'!D8,'KO16'!D9),IF(AND('KO16'!E8="",'KO16'!E9="")," ",IF(N('KO16'!E8)=N('KO16'!E9)," ",IF(N('KO16'!E8)&gt;N('KO16'!E9),'KO16'!D9,'KO16'!D8))))</f>
        <v xml:space="preserve"> - </v>
      </c>
      <c r="E5" s="128"/>
      <c r="F5" s="20"/>
      <c r="G5" s="25"/>
      <c r="H5" s="398" t="s">
        <v>9</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12</v>
      </c>
      <c r="H7" s="80" t="str">
        <f ca="1">IF(OR(TRIM(D8)="-",TRIM(D9)="-"), IF(TRIM(D8)="-",D9,D8),IF(AND(E8="",E9="")," ",IF(N(E8)=N(E9)," ",IF(N(E8)&gt;N(E9),D8,D9))))</f>
        <v xml:space="preserve"> -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
      </c>
      <c r="B8" s="21"/>
      <c r="C8" s="77">
        <v>12</v>
      </c>
      <c r="D8" s="251" t="str">
        <f>IF(OR(TRIM('KO16'!D12)="-",TRIM('KO16'!D13)="-"), IF(TRIM('KO16'!D12)="-",'KO16'!D12,'KO16'!D13),IF(AND('KO16'!E12="",'KO16'!E13="")," ",IF(N('KO16'!E12)=N('KO16'!E13)," ",IF(N('KO16'!E12)&gt;N('KO16'!E13),'KO16'!D13,'KO16'!D12))))</f>
        <v xml:space="preserve"> - </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
      </c>
      <c r="B9" s="31"/>
      <c r="C9" s="79">
        <v>13</v>
      </c>
      <c r="D9" s="252" t="str">
        <f ca="1">IF(OR(TRIM('KO16'!D16)="-",TRIM('KO16'!D17)="-"), IF(TRIM('KO16'!D16)="-",'KO16'!D16,'KO16'!D17),IF(AND('KO16'!E16="",'KO16'!E17="")," ",IF(N('KO16'!E16)=N('KO16'!E17)," ",IF(N('KO16'!E16)&gt;N('KO16'!E17),'KO16'!D17,'KO16'!D16))))</f>
        <v xml:space="preserve"> - </v>
      </c>
      <c r="E9" s="128"/>
      <c r="F9" s="27"/>
      <c r="G9" s="16"/>
      <c r="H9" s="46"/>
      <c r="I9" s="205"/>
      <c r="J9" s="16"/>
      <c r="K9" s="25"/>
      <c r="L9" s="380" t="s">
        <v>371</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207"/>
      <c r="J11" s="17"/>
      <c r="K11" s="79">
        <v>10</v>
      </c>
      <c r="L11" s="80" t="str">
        <f ca="1">IF(OR(TRIM(H14)="-",TRIM(H15)="-"), IF(TRIM(H14)="-",H15,H14),IF(AND(I14="",I15="")," ",IF(N(I14)=N(I15)," ",IF(N(I14)&gt;N(I15),H14,H15))))</f>
        <v xml:space="preserve"> -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VLOOKUP(C12,Postupy!$A$3:$C$34,3,0)</f>
        <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
      </c>
      <c r="B13" s="31"/>
      <c r="C13" s="79">
        <v>11</v>
      </c>
      <c r="D13" s="252" t="str">
        <f>IF(OR(TRIM('KO16'!D24)="-",TRIM('KO16'!D25)="-"), IF(TRIM('KO16'!D24)="-",'KO16'!D24,'KO16'!D25),IF(AND('KO16'!E24="",'KO16'!E25="")," ",IF(N('KO16'!E24)=N('KO16'!E25)," ",IF(N('KO16'!E24)&gt;N('KO16'!E25),'KO16'!D25,'KO16'!D24))))</f>
        <v xml:space="preserve"> - </v>
      </c>
      <c r="E13" s="128"/>
      <c r="F13" s="20"/>
      <c r="G13" s="25"/>
      <c r="H13" s="398" t="s">
        <v>9</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9</v>
      </c>
      <c r="E15" s="399" t="str">
        <f ca="1">IF(OR(TRIM(D16)="-",TRIM(D17)="-"),"",VLOOKUP(MIN(C16,C17),Hřiště!$B$11:$E$42,4,0))</f>
        <v/>
      </c>
      <c r="F15" s="16"/>
      <c r="G15" s="79">
        <v>10</v>
      </c>
      <c r="H15" s="80" t="str">
        <f ca="1">IF(OR(TRIM(D16)="-",TRIM(D17)="-"), IF(TRIM(D16)="-",D17,D16),IF(AND(E16="",E17="")," ",IF(N(E16)=N(E17)," ",IF(N(E16)&gt;N(E17),D16,D17))))</f>
        <v xml:space="preserve"> - </v>
      </c>
      <c r="I15" s="128"/>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
      </c>
      <c r="B16" s="21"/>
      <c r="C16" s="77">
        <v>10</v>
      </c>
      <c r="D16" s="251" t="str">
        <f>IF(OR(TRIM('KO16'!D28)="-",TRIM('KO16'!D29)="-"), IF(TRIM('KO16'!D28)="-",'KO16'!D28,'KO16'!D29),IF(AND('KO16'!E28="",'KO16'!E29="")," ",IF(N('KO16'!E28)=N('KO16'!E29)," ",IF(N('KO16'!E28)&gt;N('KO16'!E29),'KO16'!D29,'KO16'!D28))))</f>
        <v xml:space="preserve"> - </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
      </c>
      <c r="B17" s="31"/>
      <c r="C17" s="79">
        <v>15</v>
      </c>
      <c r="D17" s="252" t="str">
        <f ca="1">IF(OR(TRIM('KO16'!D32)="-",TRIM('KO16'!D33)="-"),IF(TRIM('KO16'!D32)="-",'KO16'!D32,'KO16'!D33),IF(AND('KO16'!E32="",'KO16'!E33="")," ",IF(N('KO16'!E32)=N('KO16'!E33)," ",IF(N('KO16'!E32)&gt;N('KO16'!E33),'KO16'!D33,'KO16'!D32))))</f>
        <v xml:space="preserve"> - </v>
      </c>
      <c r="E17" s="128"/>
      <c r="F17" s="27"/>
      <c r="G17" s="16"/>
      <c r="H17" s="46"/>
      <c r="I17" s="205"/>
      <c r="J17" s="16"/>
      <c r="K17" s="16"/>
      <c r="L17" s="380" t="s">
        <v>365</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368</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366</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368</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367</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sheet="1" objects="1" scenarios="1"/>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 customHeight="1" thickBot="1">
      <c r="A3" s="16"/>
      <c r="B3" s="16"/>
      <c r="C3" s="31"/>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1 PAK Albrechtice - Bukovčík Jan</v>
      </c>
      <c r="E4" s="127">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
      </c>
      <c r="B5" s="16"/>
      <c r="C5" s="79">
        <v>8</v>
      </c>
      <c r="D5" s="251" t="str">
        <f>VLOOKUP(C5,Postupy!$A$3:$AI$10,35,0)</f>
        <v xml:space="preserve"> - </v>
      </c>
      <c r="E5" s="128">
        <f>VLOOKUP(C5,Postupy!$A$3:$AJ$10,36,0)</f>
        <v>0</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PAK Albrechtice - Bukovčík Jan</v>
      </c>
      <c r="I6" s="127">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4</v>
      </c>
      <c r="H7" s="80" t="str">
        <f ca="1">IF(OR(TRIM(D8)="-",TRIM(D9)="-"), IF(TRIM(D8)="-",D9,D8),IF(AND(E8="",E9="")," ",IF(N(E8)=N(E9)," ",IF(N(E8)&gt;N(E9),D8,D9))))</f>
        <v>3 PAK Albrechtice - Valík Václav</v>
      </c>
      <c r="I7" s="128">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
      </c>
      <c r="B8" s="16"/>
      <c r="C8" s="77">
        <v>5</v>
      </c>
      <c r="D8" s="251" t="str">
        <f>VLOOKUP(C8,Postupy!$A$3:$AI$10,35,0)</f>
        <v xml:space="preserve"> - </v>
      </c>
      <c r="E8" s="127">
        <f>VLOOKUP(C8,Postupy!$A$3:$AJ$10,36,0)</f>
        <v>0</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20.25" thickTop="1" thickBot="1">
      <c r="A9" s="85" t="str">
        <f>VLOOKUP(C9,Postupy!$A$3:$C$18,3,0)</f>
        <v>B2</v>
      </c>
      <c r="B9" s="16"/>
      <c r="C9" s="79">
        <v>4</v>
      </c>
      <c r="D9" s="251" t="str">
        <f ca="1">VLOOKUP(C9,Postupy!$A$3:$AI$10,35,0)</f>
        <v>3 PAK Albrechtice - Valík Václav</v>
      </c>
      <c r="E9" s="128">
        <f>VLOOKUP(C9,Postupy!$A$3:$AJ$10,36,0)</f>
        <v>0</v>
      </c>
      <c r="F9" s="27"/>
      <c r="G9" s="16"/>
      <c r="H9" s="46"/>
      <c r="I9" s="16"/>
      <c r="J9" s="16"/>
      <c r="K9" s="25"/>
      <c r="L9" s="398" t="s">
        <v>9</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 xml:space="preserve"> </v>
      </c>
      <c r="M10" s="127">
        <f>VLOOKUP(K10,Postupy!$A$3:$AN$6,40,0)</f>
        <v>0</v>
      </c>
      <c r="N10" s="26"/>
      <c r="O10" s="37">
        <v>1</v>
      </c>
      <c r="P10" s="100" t="str">
        <f>IF(AND(M10="",M11="")," ",IF(N(M10)=N(M11)," ",IF(N(M10)&gt;N(M11),L10,L11)))</f>
        <v xml:space="preserve"> </v>
      </c>
      <c r="Q10" s="38">
        <v>1</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2</v>
      </c>
      <c r="L11" s="80" t="str">
        <f ca="1">IF(OR(TRIM(H14)="-",TRIM(H15)="-"), IF(TRIM(H14)="-",H15,H14),IF(AND(I14="",I15="")," ",IF(N(I14)=N(I15)," ",IF(N(I14)&gt;N(I15),H14,H15))))</f>
        <v xml:space="preserve"> </v>
      </c>
      <c r="M11" s="128">
        <f>VLOOKUP(K11,Postupy!$A$3:$AN$6,40,0)</f>
        <v>0</v>
      </c>
      <c r="N11" s="16"/>
      <c r="O11" s="37">
        <v>2</v>
      </c>
      <c r="P11" s="98" t="str">
        <f>IF(AND(M10="",M11="")," ",IF(N(M11)=N(M10)," ",IF(N(M11)&gt;N(M10),L10,L11)))</f>
        <v xml:space="preserve"> </v>
      </c>
      <c r="Q11" s="97">
        <v>2</v>
      </c>
      <c r="R11" s="16"/>
      <c r="S11" s="16"/>
      <c r="T11" s="16"/>
      <c r="U11" s="16"/>
      <c r="V11" s="16"/>
      <c r="W11" s="16"/>
      <c r="X11" s="16"/>
      <c r="Y11" s="15"/>
      <c r="Z11" s="16"/>
      <c r="AA11" s="16"/>
      <c r="AB11" s="16"/>
      <c r="AC11" s="17"/>
    </row>
    <row r="12" spans="1:30" ht="18.75" thickBot="1">
      <c r="A12" s="85" t="str">
        <f>VLOOKUP(C12,Postupy!$A$3:$C$18,3,0)</f>
        <v>A2</v>
      </c>
      <c r="B12" s="16"/>
      <c r="C12" s="77">
        <v>3</v>
      </c>
      <c r="D12" s="251" t="str">
        <f ca="1">VLOOKUP(C12,Postupy!$A$3:$AI$10,35,0)</f>
        <v>4 TOP - ORLOVÁ - Puhr Jaromír</v>
      </c>
      <c r="E12" s="127">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
      </c>
      <c r="B13" s="16"/>
      <c r="C13" s="79">
        <v>6</v>
      </c>
      <c r="D13" s="251" t="str">
        <f>VLOOKUP(C13,Postupy!$A$3:$AI$10,35,0)</f>
        <v xml:space="preserve"> - </v>
      </c>
      <c r="E13" s="128">
        <f>VLOOKUP(C13,Postupy!$A$3:$AJ$10,36,0)</f>
        <v>0</v>
      </c>
      <c r="F13" s="20"/>
      <c r="G13" s="25"/>
      <c r="H13" s="398" t="s">
        <v>9</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4 TOP - ORLOVÁ - Puhr Jaromír</v>
      </c>
      <c r="I14" s="127">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2</v>
      </c>
      <c r="H15" s="80" t="str">
        <f ca="1">IF(OR(TRIM(D16)="-",TRIM(D17)="-"), IF(TRIM(D16)="-",D17,D16),IF(AND(E16="",E17="")," ",IF(N(E16)=N(E17)," ",IF(N(E16)&gt;N(E17),D16,D17))))</f>
        <v>2 TOP - ORLOVÁ - Bury Radim</v>
      </c>
      <c r="I15" s="128">
        <f>VLOOKUP(G15,Postupy!$A$3:$AL$6,38,0)</f>
        <v>0</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
      </c>
      <c r="B16" s="16"/>
      <c r="C16" s="77">
        <v>7</v>
      </c>
      <c r="D16" s="251" t="str">
        <f>VLOOKUP(C16,Postupy!$A$3:$AI$10,35,0)</f>
        <v xml:space="preserve"> - </v>
      </c>
      <c r="E16" s="127">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2 TOP - ORLOVÁ - Bury Radim</v>
      </c>
      <c r="E17" s="128">
        <f>VLOOKUP(C17,Postupy!$A$3:$AJ$10,36,0)</f>
        <v>0</v>
      </c>
      <c r="F17" s="27"/>
      <c r="G17" s="16"/>
      <c r="H17" s="46"/>
      <c r="I17" s="16"/>
      <c r="J17" s="16"/>
      <c r="K17" s="149"/>
      <c r="L17" s="210" t="s">
        <v>103</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9</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 xml:space="preserve"> </v>
      </c>
      <c r="M20" s="127">
        <f>VLOOKUP(K20,Postupy!$A$3:$AN$6,40,0)</f>
        <v>0</v>
      </c>
      <c r="N20" s="163"/>
      <c r="O20" s="37">
        <v>3</v>
      </c>
      <c r="P20" s="98" t="str">
        <f>IF(AND(M20="",M21="")," ",IF(N(M20)=N(M21)," ",IF(N(M20)&gt;N(M21),L20,L21)))</f>
        <v xml:space="preserve"> </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 xml:space="preserve"> </v>
      </c>
      <c r="M21" s="128">
        <f>VLOOKUP(K21,Postupy!$A$3:$AN$6,40,0)</f>
        <v>0</v>
      </c>
      <c r="N21" s="151"/>
      <c r="O21" s="37">
        <v>4</v>
      </c>
      <c r="P21" s="98" t="str">
        <f>IF(AND(M20="",M21="")," ",IF(N(M21)=N(M20)," ",IF(N(M21)&gt;N(M20),L20,L21)))</f>
        <v xml:space="preserve"> </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sheet="1" objects="1" scenarios="1"/>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E4" sqref="E4"/>
      <selection pane="topRight" activeCell="E4" sqref="E4"/>
      <selection pane="bottomLeft" activeCell="E4" sqref="E4"/>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
      </c>
      <c r="B4" s="66"/>
      <c r="C4" s="77">
        <v>8</v>
      </c>
      <c r="D4" s="251" t="str">
        <f ca="1">IF(OR(TRIM('KO8'!D4)="-",TRIM('KO8'!D5)="-"), IF(TRIM('KO8'!D4)="-",'KO8'!D4,'KO8'!D5),IF(AND('KO8'!E4="",'KO8'!E5="")," ",IF(N('KO8'!E4)=N('KO8'!E5)," ",IF(N('KO8'!E4)&gt;N('KO8'!E5),'KO8'!D5,'KO8'!D4))))</f>
        <v xml:space="preserve"> - </v>
      </c>
      <c r="E4" s="127"/>
      <c r="F4" s="19"/>
      <c r="G4" s="16"/>
      <c r="H4" s="36"/>
      <c r="I4" s="205" t="s">
        <v>70</v>
      </c>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
      </c>
      <c r="B5" s="67"/>
      <c r="C5" s="79">
        <v>5</v>
      </c>
      <c r="D5" s="252" t="str">
        <f ca="1">IF(OR(TRIM('KO8'!D8)="-",TRIM('KO8'!D9)="-"), IF(TRIM('KO8'!D8)="-",'KO8'!D8,'KO8'!D9),IF(AND('KO8'!E8="",'KO8'!E9="")," ",IF(N('KO8'!E8)=N('KO8'!E9)," ",IF(N('KO8'!E8)&gt;N('KO8'!E9),'KO8'!D9,'KO8'!D8))))</f>
        <v xml:space="preserve"> - </v>
      </c>
      <c r="E5" s="128"/>
      <c r="F5" s="20"/>
      <c r="G5" s="25"/>
      <c r="H5" s="380" t="s">
        <v>369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6</v>
      </c>
      <c r="H7" s="80" t="str">
        <f ca="1">IF(OR(TRIM(D8)="-",TRIM(D9)="-"), IF(TRIM(D8)="-",D9,D8),IF(AND(E8="",E9="")," ",IF(N(E8)=N(E9)," ",IF(N(E8)&gt;N(E9),D8,D9))))</f>
        <v xml:space="preserve"> -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 xml:space="preserve"> - </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 xml:space="preserve"> - </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370</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sheet="1" objects="1" scenarios="1"/>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I16" sqref="I16"/>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102</v>
      </c>
      <c r="E2" s="16"/>
      <c r="F2" s="16"/>
      <c r="G2" s="187">
        <v>2</v>
      </c>
      <c r="H2" s="129" t="s">
        <v>100</v>
      </c>
      <c r="I2" s="16"/>
      <c r="J2" s="16"/>
      <c r="K2" s="187">
        <v>1</v>
      </c>
      <c r="L2" s="146" t="s">
        <v>101</v>
      </c>
      <c r="M2" s="16"/>
      <c r="N2" s="16"/>
      <c r="O2" s="16"/>
      <c r="P2" s="17"/>
    </row>
    <row r="3" spans="1:28" ht="28.9" customHeight="1" thickBot="1">
      <c r="A3" s="16"/>
      <c r="B3" s="16"/>
      <c r="C3" s="27"/>
      <c r="D3" s="398" t="s">
        <v>9</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1 PAK Albrechtice - Bukovčík Jan</v>
      </c>
      <c r="E4" s="127">
        <v>13</v>
      </c>
      <c r="F4" s="19"/>
      <c r="G4" s="15"/>
      <c r="H4" s="212" t="s">
        <v>100</v>
      </c>
      <c r="I4" s="15"/>
      <c r="J4" s="16"/>
      <c r="K4" s="16"/>
      <c r="L4" s="16"/>
      <c r="M4" s="16"/>
      <c r="N4" s="16"/>
      <c r="O4" s="16"/>
      <c r="P4" s="17"/>
    </row>
    <row r="5" spans="1:28" ht="20.25" thickTop="1" thickBot="1">
      <c r="A5" s="85" t="str">
        <f>VLOOKUP(C5,Postupy!$A$3:$C$18,3,0)</f>
        <v>B2</v>
      </c>
      <c r="B5" s="16"/>
      <c r="C5" s="79">
        <v>4</v>
      </c>
      <c r="D5" s="251" t="str">
        <f ca="1">VLOOKUP(C5,Postupy!$A$3:$W$6,23,0)</f>
        <v>3 PAK Albrechtice - Valík Václav</v>
      </c>
      <c r="E5" s="128">
        <v>2</v>
      </c>
      <c r="F5" s="20"/>
      <c r="G5" s="25"/>
      <c r="H5" s="398" t="s">
        <v>9</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1 PAK Albrechtice - Bukovčík Jan</v>
      </c>
      <c r="I6" s="127">
        <v>7</v>
      </c>
      <c r="J6" s="26"/>
      <c r="K6" s="37">
        <v>1</v>
      </c>
      <c r="L6" s="100" t="str">
        <f ca="1">IF(AND(I6="",I7="")," ",IF(N(I6)=N(I7)," ",IF(N(I6)&gt;N(I7),H6,H7)))</f>
        <v>2 TOP - ORLOVÁ - Bury Radim</v>
      </c>
      <c r="M6" s="38">
        <v>1</v>
      </c>
      <c r="N6" s="16"/>
      <c r="O6" s="17"/>
      <c r="P6" s="16"/>
    </row>
    <row r="7" spans="1:28" ht="20.25" thickTop="1" thickBot="1">
      <c r="A7" s="75"/>
      <c r="B7" s="31"/>
      <c r="C7" s="16"/>
      <c r="D7" s="398" t="s">
        <v>9</v>
      </c>
      <c r="E7" s="399" t="str">
        <f ca="1">IF(OR(TRIM(D8)="-",TRIM(D9)="-"),"",VLOOKUP(MIN(C8,C9),Hřiště!$B$11:$E$42,4,0))</f>
        <v/>
      </c>
      <c r="F7" s="17"/>
      <c r="G7" s="79">
        <v>2</v>
      </c>
      <c r="H7" s="80" t="str">
        <f ca="1">IF(OR(TRIM(D8)="-",TRIM(D9)="-"), IF(TRIM(D8)="-",D9,D8),IF(AND(E8="",E9="")," ",IF(N(E8)=N(E9)," ",IF(N(E8)&gt;N(E9),D8,D9))))</f>
        <v>2 TOP - ORLOVÁ - Bury Radim</v>
      </c>
      <c r="I7" s="128">
        <v>13</v>
      </c>
      <c r="J7" s="16"/>
      <c r="K7" s="37">
        <v>2</v>
      </c>
      <c r="L7" s="98" t="str">
        <f ca="1">IF(AND(I6="",I7="")," ",IF(N(I7)=N(I6)," ",IF(N(I7)&gt;N(I6),H6,H7)))</f>
        <v>1 PAK Albrechtice - Bukovčík Jan</v>
      </c>
      <c r="M7" s="97">
        <v>2</v>
      </c>
      <c r="N7" s="16"/>
      <c r="O7" s="16"/>
      <c r="P7" s="16"/>
    </row>
    <row r="8" spans="1:28" ht="18.75" thickBot="1">
      <c r="A8" s="85" t="str">
        <f>VLOOKUP(C8,Postupy!$A$3:$C$9,3,0)</f>
        <v>A2</v>
      </c>
      <c r="B8" s="16"/>
      <c r="C8" s="77">
        <v>3</v>
      </c>
      <c r="D8" s="251" t="str">
        <f ca="1">VLOOKUP(C8,Postupy!$A$3:$W$6,23,0)</f>
        <v>4 TOP - ORLOVÁ - Puhr Jaromír</v>
      </c>
      <c r="E8" s="127">
        <v>5</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2 TOP - ORLOVÁ - Bury Radim</v>
      </c>
      <c r="E9" s="128">
        <v>13</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103</v>
      </c>
      <c r="I13" s="17"/>
      <c r="J13" s="45"/>
      <c r="K13" s="45"/>
      <c r="L13" s="17"/>
      <c r="M13" s="17"/>
      <c r="N13" s="16"/>
      <c r="O13" s="16"/>
      <c r="P13" s="17"/>
    </row>
    <row r="14" spans="1:28" ht="17.25" thickBot="1">
      <c r="A14" s="76"/>
      <c r="B14" s="21"/>
      <c r="C14" s="16"/>
      <c r="D14" s="49"/>
      <c r="E14" s="16"/>
      <c r="F14" s="16"/>
      <c r="G14" s="45"/>
      <c r="H14" s="211" t="s">
        <v>104</v>
      </c>
      <c r="I14" s="17"/>
      <c r="J14" s="45"/>
      <c r="K14" s="45"/>
      <c r="L14" s="17"/>
      <c r="M14" s="17"/>
      <c r="N14" s="16"/>
      <c r="O14" s="16"/>
      <c r="P14" s="17"/>
    </row>
    <row r="15" spans="1:28" ht="17.45" customHeight="1" thickBot="1">
      <c r="A15" s="75"/>
      <c r="B15" s="31"/>
      <c r="C15" s="16"/>
      <c r="D15" s="46"/>
      <c r="E15" s="16"/>
      <c r="F15" s="16"/>
      <c r="G15" s="149"/>
      <c r="H15" s="398" t="s">
        <v>9</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3 PAK Albrechtice - Valík Václav</v>
      </c>
      <c r="I16" s="127">
        <v>13</v>
      </c>
      <c r="J16" s="163"/>
      <c r="K16" s="37">
        <v>3</v>
      </c>
      <c r="L16" s="98" t="str">
        <f ca="1">IF(AND(I16="",I17="")," ",IF(N(I16)=N(I17)," ",IF(N(I16)&gt;N(I17),H16,H17)))</f>
        <v>3 PAK Albrechtice - Valík Václav</v>
      </c>
      <c r="M16" s="97">
        <v>3</v>
      </c>
      <c r="N16" s="16"/>
      <c r="O16" s="17"/>
      <c r="P16" s="16"/>
    </row>
    <row r="17" spans="1:16" ht="19.5" thickTop="1" thickBot="1">
      <c r="A17" s="75"/>
      <c r="B17" s="16"/>
      <c r="C17" s="16"/>
      <c r="D17" s="46"/>
      <c r="E17" s="16"/>
      <c r="F17" s="16"/>
      <c r="G17" s="79">
        <v>3</v>
      </c>
      <c r="H17" s="80" t="str">
        <f ca="1">IF(OR(TRIM(D8)="-",TRIM(D9)="-"), IF(TRIM(D8)="-",D9,D8),IF(AND(E8="",E9="")," ",IF(N(E9)=N(E8)," ",IF(N(E9)&gt;N(E8),D8,D9))))</f>
        <v>4 TOP - ORLOVÁ - Puhr Jaromír</v>
      </c>
      <c r="I17" s="128">
        <v>1</v>
      </c>
      <c r="J17" s="151"/>
      <c r="K17" s="37">
        <v>4</v>
      </c>
      <c r="L17" s="98" t="str">
        <f ca="1">IF(AND(I16="",I17="")," ",IF(N(I17)=N(I16)," ",IF(N(I17)&gt;N(I16),H16,H17)))</f>
        <v>4 TOP - ORLOVÁ - Puhr Jaromír</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sheet="1" objects="1" scenarios="1"/>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220</v>
      </c>
      <c r="D1" s="16"/>
    </row>
    <row r="2" spans="1:4" ht="24.6" customHeight="1">
      <c r="A2" s="103">
        <v>1</v>
      </c>
      <c r="B2" s="142" t="str">
        <f ca="1">VLOOKUP($A2,Postupy!$A$3:$I$18,9,0)</f>
        <v>2 TOP - ORLOVÁ - Bury Radim</v>
      </c>
      <c r="C2" s="101"/>
      <c r="D2" s="103">
        <v>1</v>
      </c>
    </row>
    <row r="3" spans="1:4" ht="22.9" customHeight="1">
      <c r="A3" s="104">
        <v>2</v>
      </c>
      <c r="B3" s="143" t="str">
        <f ca="1">VLOOKUP($A3,Postupy!$A$3:$I$18,9,0)</f>
        <v>1 PAK Albrechtice - Bukovčík Jan</v>
      </c>
      <c r="C3" s="101"/>
      <c r="D3" s="104">
        <v>2</v>
      </c>
    </row>
    <row r="4" spans="1:4" ht="22.9" customHeight="1">
      <c r="A4" s="104">
        <v>3</v>
      </c>
      <c r="B4" s="143" t="str">
        <f ca="1">VLOOKUP($A4,Postupy!$A$3:$I$18,9,0)</f>
        <v>3 PAK Albrechtice - Valík Václav</v>
      </c>
      <c r="C4" s="101"/>
      <c r="D4" s="104">
        <v>3</v>
      </c>
    </row>
    <row r="5" spans="1:4" ht="22.9" customHeight="1">
      <c r="A5" s="104">
        <v>4</v>
      </c>
      <c r="B5" s="143" t="str">
        <f ca="1">VLOOKUP($A5,Postupy!$A$3:$I$18,9,0)</f>
        <v>4 TOP - ORLOVÁ - Puhr Jaromír</v>
      </c>
      <c r="C5" s="101"/>
      <c r="D5" s="104">
        <v>4</v>
      </c>
    </row>
    <row r="6" spans="1:4" ht="22.9" customHeight="1">
      <c r="A6" s="104">
        <v>5</v>
      </c>
      <c r="B6" s="143" t="str">
        <f>VLOOKUP($A6,Postupy!$A$3:$I$18,9,0)</f>
        <v xml:space="preserve"> </v>
      </c>
      <c r="C6" s="101"/>
      <c r="D6" s="104">
        <v>5</v>
      </c>
    </row>
    <row r="7" spans="1:4" ht="22.9" customHeight="1">
      <c r="A7" s="104">
        <v>6</v>
      </c>
      <c r="B7" s="143" t="str">
        <f>VLOOKUP($A7,Postupy!$A$3:$I$18,9,0)</f>
        <v xml:space="preserve"> </v>
      </c>
      <c r="C7" s="101"/>
      <c r="D7" s="104">
        <v>6</v>
      </c>
    </row>
    <row r="8" spans="1:4" ht="22.9" customHeight="1">
      <c r="A8" s="104">
        <v>7</v>
      </c>
      <c r="B8" s="143" t="str">
        <f>VLOOKUP($A8,Postupy!$A$3:$I$18,9,0)</f>
        <v xml:space="preserve"> </v>
      </c>
      <c r="C8" s="101"/>
      <c r="D8" s="104">
        <v>7</v>
      </c>
    </row>
    <row r="9" spans="1:4" ht="22.9" customHeight="1">
      <c r="A9" s="104">
        <v>8</v>
      </c>
      <c r="B9" s="143" t="str">
        <f>VLOOKUP($A9,Postupy!$A$3:$I$18,9,0)</f>
        <v xml:space="preserve"> </v>
      </c>
      <c r="C9" s="101"/>
      <c r="D9" s="104">
        <v>8</v>
      </c>
    </row>
    <row r="10" spans="1:4" ht="22.9" customHeight="1">
      <c r="A10" s="104">
        <v>9</v>
      </c>
      <c r="B10" s="143" t="str">
        <f>VLOOKUP($A10,Postupy!$A$3:$I$18,9,0)</f>
        <v xml:space="preserve"> </v>
      </c>
      <c r="C10" s="101"/>
      <c r="D10" s="104">
        <v>9</v>
      </c>
    </row>
    <row r="11" spans="1:4" ht="22.9" customHeight="1">
      <c r="A11" s="104">
        <v>10</v>
      </c>
      <c r="B11" s="143" t="str">
        <f>VLOOKUP($A11,Postupy!$A$3:$I$18,9,0)</f>
        <v xml:space="preserve"> </v>
      </c>
      <c r="C11" s="101"/>
      <c r="D11" s="104">
        <v>10</v>
      </c>
    </row>
    <row r="12" spans="1:4" ht="22.9" customHeight="1">
      <c r="A12" s="104">
        <v>11</v>
      </c>
      <c r="B12" s="143" t="str">
        <f>VLOOKUP($A12,Postupy!$A$3:$I$18,9,0)</f>
        <v xml:space="preserve"> </v>
      </c>
      <c r="C12" s="101"/>
      <c r="D12" s="104">
        <v>11</v>
      </c>
    </row>
    <row r="13" spans="1:4" ht="22.9" customHeight="1">
      <c r="A13" s="104">
        <v>12</v>
      </c>
      <c r="B13" s="143" t="str">
        <f>VLOOKUP($A13,Postupy!$A$3:$I$18,9,0)</f>
        <v xml:space="preserve"> </v>
      </c>
      <c r="C13" s="101"/>
      <c r="D13" s="104">
        <v>12</v>
      </c>
    </row>
    <row r="14" spans="1:4" ht="22.9" customHeight="1">
      <c r="A14" s="104">
        <v>13</v>
      </c>
      <c r="B14" s="143" t="str">
        <f>VLOOKUP($A14,Postupy!$A$3:$I$18,9,0)</f>
        <v xml:space="preserve"> </v>
      </c>
      <c r="C14" s="101"/>
      <c r="D14" s="104">
        <v>13</v>
      </c>
    </row>
    <row r="15" spans="1:4" ht="22.9" customHeight="1">
      <c r="A15" s="104">
        <v>14</v>
      </c>
      <c r="B15" s="143" t="str">
        <f>VLOOKUP($A15,Postupy!$A$3:$I$18,9,0)</f>
        <v xml:space="preserve"> </v>
      </c>
      <c r="C15" s="101"/>
      <c r="D15" s="104">
        <v>14</v>
      </c>
    </row>
    <row r="16" spans="1:4" ht="22.9" customHeight="1">
      <c r="A16" s="104">
        <v>15</v>
      </c>
      <c r="B16" s="143" t="str">
        <f>VLOOKUP($A16,Postupy!$A$3:$I$18,9,0)</f>
        <v xml:space="preserve"> </v>
      </c>
      <c r="C16" s="101"/>
      <c r="D16" s="104">
        <v>15</v>
      </c>
    </row>
    <row r="17" spans="1:4" ht="22.9" customHeight="1" thickBot="1">
      <c r="A17" s="105">
        <v>16</v>
      </c>
      <c r="B17" s="144" t="str">
        <f>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c r="A1" s="1"/>
      <c r="B1" s="1"/>
      <c r="C1" s="1"/>
      <c r="D1" s="1"/>
      <c r="E1" s="1"/>
      <c r="F1" s="132" t="s">
        <v>364</v>
      </c>
      <c r="G1" s="1"/>
      <c r="H1" s="1"/>
      <c r="I1" s="1"/>
      <c r="J1" s="1"/>
      <c r="K1" s="1"/>
      <c r="L1" s="1"/>
      <c r="N1" s="351">
        <f>Start.listina!M6</f>
        <v>3</v>
      </c>
      <c r="O1" s="351">
        <f>Start.listina!M7</f>
        <v>4</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51</v>
      </c>
      <c r="B2" s="9" t="s">
        <v>50</v>
      </c>
      <c r="C2" s="9" t="s">
        <v>48</v>
      </c>
      <c r="D2" s="9" t="s">
        <v>52</v>
      </c>
      <c r="E2" s="9" t="s">
        <v>105</v>
      </c>
      <c r="F2" s="106" t="s">
        <v>106</v>
      </c>
      <c r="G2" s="106">
        <v>64</v>
      </c>
      <c r="H2" s="106">
        <v>32</v>
      </c>
      <c r="I2" s="106">
        <v>16</v>
      </c>
      <c r="J2" s="106">
        <v>8</v>
      </c>
      <c r="K2" s="106">
        <v>4</v>
      </c>
      <c r="L2" s="106" t="s">
        <v>54</v>
      </c>
      <c r="M2" s="14">
        <f>Start.listina!$O$7</f>
        <v>2</v>
      </c>
      <c r="N2" s="352">
        <f>(P2-O2*O1)/N1</f>
        <v>0</v>
      </c>
      <c r="O2" s="352">
        <f>IF(S2=0,Q2,IF(V2=0,T2,IF(Y2=0,W2,IF(AB2=0,Z2,IF(AE2=0,IF(AH2=0,AF2,0))))))</f>
        <v>2</v>
      </c>
      <c r="P2" s="14">
        <f>Start.listina!$K$7</f>
        <v>8</v>
      </c>
      <c r="Q2" s="352">
        <f>INT($P2/$O1)+Q1</f>
        <v>2</v>
      </c>
      <c r="R2" s="352">
        <f>IF(($P2-INT(Q2)*$O1)&gt;$P2,-1,$P2-INT(Q2)*$O1)</f>
        <v>0</v>
      </c>
      <c r="S2" s="353">
        <f>IF(($P2-INT(Q2)*$O1)&gt;$P2,-1,MOD(R2,$N1))</f>
        <v>0</v>
      </c>
      <c r="T2" s="352">
        <f>INT($P2/$O1)+T1</f>
        <v>1</v>
      </c>
      <c r="U2" s="352">
        <f>IF(($P2-INT(T2)*$O1)&gt;$P2,-1,$P2-INT(T2)*$O1)</f>
        <v>4</v>
      </c>
      <c r="V2" s="353">
        <f>IF(($P2-INT(T2)*$O1)&gt;$P2,-1,MOD(U2,$N1))</f>
        <v>1</v>
      </c>
      <c r="W2" s="352">
        <f>INT($P2/$O1)+W1</f>
        <v>0</v>
      </c>
      <c r="X2" s="352">
        <f>IF(($P2-INT(W2)*$O1)&gt;$P2,-1,$P2-INT(W2)*$O1)</f>
        <v>8</v>
      </c>
      <c r="Y2" s="353">
        <f>IF(($P2-INT(W2)*$O1)&gt;$P2,-1,MOD(X2,$N1))</f>
        <v>2</v>
      </c>
      <c r="Z2" s="352">
        <f>INT($P2/$O1)+Z1</f>
        <v>-1</v>
      </c>
      <c r="AA2" s="352">
        <f>IF(($P2-INT(Z2)*$O1)&gt;$P2,-1,$P2-INT(Z2)*$O1)</f>
        <v>-1</v>
      </c>
      <c r="AB2" s="353">
        <f>IF(($P2-INT(Z2)*$O1)&gt;$P2,-1,MOD(AA2,$N1))</f>
        <v>-1</v>
      </c>
      <c r="AC2" s="352">
        <f>INT($P2/$O1)+AC1</f>
        <v>-2</v>
      </c>
      <c r="AD2" s="352">
        <f>IF(($P2-INT(AC2)*$O1)&gt;$P2,-1,$P2-INT(AC2)*$O1)</f>
        <v>-1</v>
      </c>
      <c r="AE2" s="353">
        <f>IF(($P2-INT(AC2)*$O1)&gt;$P2,-1,MOD(AD2,$N1))</f>
        <v>-1</v>
      </c>
      <c r="AF2" s="352">
        <f>INT($P2/$O1)+AF1</f>
        <v>-3</v>
      </c>
      <c r="AG2" s="352">
        <f>IF(($P2-INT(AF2)*$O1)&gt;$P2,-1,$P2-INT(AF2)*$O1)</f>
        <v>-1</v>
      </c>
      <c r="AH2" s="353">
        <f>IF(($P2-INT(AF2)*$O1)&gt;$P2,-1,MOD(AG2,$N1))</f>
        <v>-1</v>
      </c>
    </row>
    <row r="3" spans="1:59">
      <c r="A3">
        <f>IF(OR(Start.listina!H11&gt;Start.listina!$K$7,Start.listina!G11=TRUE),"",Start.listina!H11)</f>
        <v>1</v>
      </c>
      <c r="B3" s="1" t="str">
        <f>IF(A3&gt;Start.listina!$K$7,"",ADDRESS(INT((A3-1)/$M$2)+1,IF(MOD(A3,$M$2)=0,IF(MOD(INT((A3-1)/$M$2)+1,2)=1,$M$2,1),IF(MOD(INT((A3-1)/$M$2)+1,2)=1,MOD(A3,$M$2),$M$2-MOD(A3,$M$2)+1)),4,1))</f>
        <v>A1</v>
      </c>
      <c r="C3" s="10" t="str">
        <f>Start.listina!$AL11</f>
        <v>1 PAK Albrechtice - Bukovčík Jan</v>
      </c>
      <c r="D3" s="1">
        <f>IF(A3&gt;Start.listina!$K$7,"",INT((A3-1)/$M$2)+1)</f>
        <v>1</v>
      </c>
      <c r="E3" s="227">
        <f ca="1">IF(A3&gt;Start.listina!$K$7,"",MIN(F3:L3))</f>
        <v>2</v>
      </c>
      <c r="F3" s="1">
        <f ca="1">IF(TYPE(VLOOKUP(C3,Konečné_pořadí_1_16!$B$2:$D$17,3,0))&lt;4,VLOOKUP(C3,Konečné_pořadí_1_16!$B$2:$D$17,3,0),999)</f>
        <v>2</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Start.listina!$K$7</f>
        <v>8</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TOP - ORLOVÁ - Bury Radim</v>
      </c>
      <c r="D4" s="1">
        <f>IF(A4&gt;Start.listina!$K$7,"",INT((A4-1)/$M$2)+1)</f>
        <v>1</v>
      </c>
      <c r="E4" s="227">
        <f ca="1">IF(A4&gt;Start.listina!$K$7,"",MIN(F4:L4))</f>
        <v>1</v>
      </c>
      <c r="F4" s="1">
        <f ca="1">IF(TYPE(VLOOKUP(C4,Konečné_pořadí_1_16!$B$2:$D$17,3,0))&lt;4,VLOOKUP(C4,Konečné_pořadí_1_16!$B$2:$D$17,3,0),999)</f>
        <v>1</v>
      </c>
      <c r="G4" s="1">
        <f ca="1">IF(TYPE(VLOOKUP(C4,'KO64'!$D$4:$D$129,1,0))&lt;4,64,999)</f>
        <v>64</v>
      </c>
      <c r="H4" s="1">
        <f ca="1">IF(TYPE(VLOOKUP(C4,'KO32'!$D$4:$D$65,1,0))&lt;4,32,999)</f>
        <v>32</v>
      </c>
      <c r="I4" s="1">
        <f ca="1">IF(TYPE(VLOOKUP(C4,'KO16'!$D$4:$D$33,1,0))&lt;4,16,999)</f>
        <v>16</v>
      </c>
      <c r="J4" s="1">
        <f ca="1">IF(TYPE(VLOOKUP(C4,'KO8'!$D$4:$D$17,1,0))&lt;4,8,999)</f>
        <v>8</v>
      </c>
      <c r="K4" s="1">
        <f ca="1">IF(TYPE(VLOOKUP(C4,'KO4'!$D$4:$D$9,1,0))&lt;4,4,999)</f>
        <v>4</v>
      </c>
      <c r="L4" s="1">
        <f>Start.listina!$K$7</f>
        <v>8</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B2</v>
      </c>
      <c r="C5" s="10" t="str">
        <f>Start.listina!$AL13</f>
        <v>3 PAK Albrechtice - Valík Václav</v>
      </c>
      <c r="D5" s="1">
        <f>IF(A5&gt;Start.listina!$K$7,"",INT((A5-1)/$M$2)+1)</f>
        <v>2</v>
      </c>
      <c r="E5" s="227">
        <f ca="1">IF(A5&gt;Start.listina!$K$7,"",MIN(F5:L5))</f>
        <v>3</v>
      </c>
      <c r="F5" s="1">
        <f ca="1">IF(TYPE(VLOOKUP(C5,Konečné_pořadí_1_16!$B$2:$D$17,3,0))&lt;4,VLOOKUP(C5,Konečné_pořadí_1_16!$B$2:$D$17,3,0),999)</f>
        <v>3</v>
      </c>
      <c r="G5" s="1">
        <f ca="1">IF(TYPE(VLOOKUP(C5,'KO64'!$D$4:$D$129,1,0))&lt;4,64,999)</f>
        <v>64</v>
      </c>
      <c r="H5" s="1">
        <f ca="1">IF(TYPE(VLOOKUP(C5,'KO32'!$D$4:$D$65,1,0))&lt;4,32,999)</f>
        <v>32</v>
      </c>
      <c r="I5" s="1">
        <f ca="1">IF(TYPE(VLOOKUP(C5,'KO16'!$D$4:$D$33,1,0))&lt;4,16,999)</f>
        <v>16</v>
      </c>
      <c r="J5" s="1">
        <f ca="1">IF(TYPE(VLOOKUP(C5,'KO8'!$D$4:$D$17,1,0))&lt;4,8,999)</f>
        <v>8</v>
      </c>
      <c r="K5" s="1">
        <f ca="1">IF(TYPE(VLOOKUP(C5,'KO4'!$D$4:$D$9,1,0))&lt;4,4,999)</f>
        <v>4</v>
      </c>
      <c r="L5" s="1">
        <f>Start.listina!$K$7</f>
        <v>8</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A2</v>
      </c>
      <c r="C6" s="10" t="str">
        <f>Start.listina!$AL14</f>
        <v>4 TOP - ORLOVÁ - Puhr Jaromír</v>
      </c>
      <c r="D6" s="1">
        <f>IF(A6&gt;Start.listina!$K$7,"",INT((A6-1)/$M$2)+1)</f>
        <v>2</v>
      </c>
      <c r="E6" s="227">
        <f ca="1">IF(A6&gt;Start.listina!$K$7,"",MIN(F6:L6))</f>
        <v>4</v>
      </c>
      <c r="F6" s="1">
        <f ca="1">IF(TYPE(VLOOKUP(C6,Konečné_pořadí_1_16!$B$2:$D$17,3,0))&lt;4,VLOOKUP(C6,Konečné_pořadí_1_16!$B$2:$D$17,3,0),999)</f>
        <v>4</v>
      </c>
      <c r="G6" s="1">
        <f ca="1">IF(TYPE(VLOOKUP(C6,'KO64'!$D$4:$D$129,1,0))&lt;4,64,999)</f>
        <v>64</v>
      </c>
      <c r="H6" s="1">
        <f ca="1">IF(TYPE(VLOOKUP(C6,'KO32'!$D$4:$D$65,1,0))&lt;4,32,999)</f>
        <v>32</v>
      </c>
      <c r="I6" s="1">
        <f ca="1">IF(TYPE(VLOOKUP(C6,'KO16'!$D$4:$D$33,1,0))&lt;4,16,999)</f>
        <v>16</v>
      </c>
      <c r="J6" s="1">
        <f ca="1">IF(TYPE(VLOOKUP(C6,'KO8'!$D$4:$D$17,1,0))&lt;4,8,999)</f>
        <v>8</v>
      </c>
      <c r="K6" s="1">
        <f ca="1">IF(TYPE(VLOOKUP(C6,'KO4'!$D$4:$D$9,1,0))&lt;4,4,999)</f>
        <v>4</v>
      </c>
      <c r="L6" s="1">
        <f>Start.listina!$K$7</f>
        <v>8</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A3</v>
      </c>
      <c r="C7" s="10" t="str">
        <f>Start.listina!$AL15</f>
        <v>5 TOP - ORLOVÁ - Brevčinský Tomáš</v>
      </c>
      <c r="D7" s="1">
        <f>IF(A7&gt;Start.listina!$K$7,"",INT((A7-1)/$M$2)+1)</f>
        <v>3</v>
      </c>
      <c r="E7" s="227">
        <f ca="1">IF(A7&gt;Start.listina!$K$7,"",MIN(F7:L7))</f>
        <v>8</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Start.listina!$K$7</f>
        <v>8</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B3</v>
      </c>
      <c r="C8" s="10" t="str">
        <f>Start.listina!$AL16</f>
        <v>6 SOKOL Staříč - Brož Karel</v>
      </c>
      <c r="D8" s="1">
        <f>IF(A8&gt;Start.listina!$K$7,"",INT((A8-1)/$M$2)+1)</f>
        <v>3</v>
      </c>
      <c r="E8" s="227">
        <f ca="1">IF(A8&gt;Start.listina!$K$7,"",MIN(F8:L8))</f>
        <v>8</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Start.listina!$K$7</f>
        <v>8</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B4</v>
      </c>
      <c r="C9" s="10" t="str">
        <f>Start.listina!$AL17</f>
        <v>7 SOKOL Staříč - Kozelský Martin</v>
      </c>
      <c r="D9" s="1">
        <f>IF(A9&gt;Start.listina!$K$7,"",INT((A9-1)/$M$2)+1)</f>
        <v>4</v>
      </c>
      <c r="E9" s="227">
        <f ca="1">IF(A9&gt;Start.listina!$K$7,"",MIN(F9:L9))</f>
        <v>8</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Start.listina!$K$7</f>
        <v>8</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A4</v>
      </c>
      <c r="C10" s="10" t="str">
        <f>Start.listina!$AL18</f>
        <v xml:space="preserve">8   - Pavel Tomiš  </v>
      </c>
      <c r="D10" s="1">
        <f>IF(A10&gt;Start.listina!$K$7,"",INT((A10-1)/$M$2)+1)</f>
        <v>4</v>
      </c>
      <c r="E10" s="227">
        <f ca="1">IF(A10&gt;Start.listina!$K$7,"",MIN(F10:L10))</f>
        <v>8</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Start.listina!$K$7</f>
        <v>8</v>
      </c>
      <c r="N10" s="1"/>
      <c r="O10" s="1"/>
      <c r="P10" s="1"/>
      <c r="Q10" s="1"/>
      <c r="R10" s="1"/>
      <c r="S10" s="1"/>
      <c r="T10" s="1"/>
      <c r="U10" s="1"/>
      <c r="V10" s="1"/>
      <c r="W10" s="1"/>
      <c r="X10" s="1"/>
      <c r="Y10" s="1"/>
      <c r="Z10" s="1"/>
      <c r="AA10" s="1"/>
      <c r="AB10" s="1"/>
      <c r="AC10" s="1"/>
      <c r="AD10" s="1"/>
      <c r="AE10" s="1"/>
      <c r="AF10" s="1"/>
      <c r="AG10" s="1"/>
      <c r="AH10" s="1"/>
    </row>
    <row r="11" spans="1:59">
      <c r="A11" t="str">
        <f>IF(OR(Start.listina!H19&gt;Start.listina!$K$7,Start.listina!G19=TRUE),"",Start.listina!H19)</f>
        <v/>
      </c>
      <c r="B11" s="1" t="str">
        <f>IF(A11&gt;Start.listina!$K$7,"",ADDRESS(INT((A11-1)/$M$2)+1,IF(MOD(A11,$M$2)=0,IF(MOD(INT((A11-1)/$M$2)+1,2)=1,$M$2,1),IF(MOD(INT((A11-1)/$M$2)+1,2)=1,MOD(A11,$M$2),$M$2-MOD(A11,$M$2)+1)),4,1))</f>
        <v/>
      </c>
      <c r="C11" s="10" t="str">
        <f>Start.listina!$AL19</f>
        <v/>
      </c>
      <c r="D11" s="1" t="str">
        <f>IF(A11&gt;Start.listina!$K$7,"",INT((A11-1)/$M$2)+1)</f>
        <v/>
      </c>
      <c r="E11" s="227" t="str">
        <f>IF(A11&gt;Start.listina!$K$7,"",MIN(F11:L11))</f>
        <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Start.listina!$K$7</f>
        <v>8</v>
      </c>
      <c r="N11" s="1"/>
      <c r="O11" s="1"/>
      <c r="P11" s="1"/>
      <c r="Q11" s="1"/>
      <c r="R11" s="1"/>
      <c r="S11" s="1"/>
      <c r="T11" s="1"/>
      <c r="U11" s="1"/>
      <c r="V11" s="1"/>
      <c r="W11" s="1"/>
      <c r="X11" s="1"/>
      <c r="Y11" s="1"/>
      <c r="Z11" s="1"/>
      <c r="AA11" s="1"/>
      <c r="AB11" s="1"/>
      <c r="AC11" s="1"/>
      <c r="AD11" s="1"/>
      <c r="AE11" s="1"/>
      <c r="AF11" s="1"/>
      <c r="AG11" s="1"/>
      <c r="AH11" s="1"/>
    </row>
    <row r="12" spans="1:59">
      <c r="A12" t="str">
        <f>IF(OR(Start.listina!H20&gt;Start.listina!$K$7,Start.listina!G20=TRUE),"",Start.listina!H20)</f>
        <v/>
      </c>
      <c r="B12" s="1" t="str">
        <f>IF(A12&gt;Start.listina!$K$7,"",ADDRESS(INT((A12-1)/$M$2)+1,IF(MOD(A12,$M$2)=0,IF(MOD(INT((A12-1)/$M$2)+1,2)=1,$M$2,1),IF(MOD(INT((A12-1)/$M$2)+1,2)=1,MOD(A12,$M$2),$M$2-MOD(A12,$M$2)+1)),4,1))</f>
        <v/>
      </c>
      <c r="C12" s="10" t="str">
        <f>Start.listina!$AL20</f>
        <v/>
      </c>
      <c r="D12" s="1" t="str">
        <f>IF(A12&gt;Start.listina!$K$7,"",INT((A12-1)/$M$2)+1)</f>
        <v/>
      </c>
      <c r="E12" s="227" t="str">
        <f>IF(A12&gt;Start.listina!$K$7,"",MIN(F12:L12))</f>
        <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Start.listina!$K$7</f>
        <v>8</v>
      </c>
      <c r="N12" s="1"/>
      <c r="O12" s="1"/>
      <c r="P12" s="1"/>
      <c r="Q12" s="1"/>
      <c r="R12" s="1"/>
      <c r="S12" s="1"/>
      <c r="T12" s="1"/>
      <c r="U12" s="1"/>
      <c r="V12" s="1"/>
      <c r="W12" s="1"/>
      <c r="X12" s="1"/>
      <c r="Y12" s="1"/>
      <c r="Z12" s="1"/>
      <c r="AA12" s="1"/>
      <c r="AB12" s="1"/>
      <c r="AC12" s="1"/>
      <c r="AD12" s="1"/>
      <c r="AE12" s="1"/>
      <c r="AF12" s="1"/>
      <c r="AG12" s="1"/>
      <c r="AH12" s="1"/>
    </row>
    <row r="13" spans="1:59">
      <c r="A13" t="str">
        <f>IF(OR(Start.listina!H21&gt;Start.listina!$K$7,Start.listina!G21=TRUE),"",Start.listina!H21)</f>
        <v/>
      </c>
      <c r="B13" s="1" t="str">
        <f>IF(A13&gt;Start.listina!$K$7,"",ADDRESS(INT((A13-1)/$M$2)+1,IF(MOD(A13,$M$2)=0,IF(MOD(INT((A13-1)/$M$2)+1,2)=1,$M$2,1),IF(MOD(INT((A13-1)/$M$2)+1,2)=1,MOD(A13,$M$2),$M$2-MOD(A13,$M$2)+1)),4,1))</f>
        <v/>
      </c>
      <c r="C13" s="10" t="str">
        <f>Start.listina!$AL21</f>
        <v/>
      </c>
      <c r="D13" s="1" t="str">
        <f>IF(A13&gt;Start.listina!$K$7,"",INT((A13-1)/$M$2)+1)</f>
        <v/>
      </c>
      <c r="E13" s="227" t="str">
        <f>IF(A13&gt;Start.listina!$K$7,"",MIN(F13:L13))</f>
        <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Start.listina!$K$7</f>
        <v>8</v>
      </c>
      <c r="N13" s="1"/>
      <c r="O13" s="1"/>
      <c r="P13" s="1"/>
      <c r="Q13" s="1"/>
      <c r="R13" s="1"/>
      <c r="S13" s="1"/>
      <c r="T13" s="1"/>
      <c r="U13" s="1"/>
      <c r="V13" s="1"/>
      <c r="W13" s="1"/>
      <c r="X13" s="1"/>
      <c r="Y13" s="1"/>
      <c r="Z13" s="1"/>
      <c r="AA13" s="1"/>
      <c r="AB13" s="1"/>
      <c r="AC13" s="1"/>
      <c r="AD13" s="1"/>
      <c r="AE13" s="1"/>
      <c r="AF13" s="1"/>
      <c r="AG13" s="1"/>
      <c r="AH13" s="1"/>
    </row>
    <row r="14" spans="1:59">
      <c r="A14" t="str">
        <f>IF(OR(Start.listina!H22&gt;Start.listina!$K$7,Start.listina!G22=TRUE),"",Start.listina!H22)</f>
        <v/>
      </c>
      <c r="B14" s="1" t="str">
        <f>IF(A14&gt;Start.listina!$K$7,"",ADDRESS(INT((A14-1)/$M$2)+1,IF(MOD(A14,$M$2)=0,IF(MOD(INT((A14-1)/$M$2)+1,2)=1,$M$2,1),IF(MOD(INT((A14-1)/$M$2)+1,2)=1,MOD(A14,$M$2),$M$2-MOD(A14,$M$2)+1)),4,1))</f>
        <v/>
      </c>
      <c r="C14" s="10" t="str">
        <f>Start.listina!$AL22</f>
        <v/>
      </c>
      <c r="D14" s="1" t="str">
        <f>IF(A14&gt;Start.listina!$K$7,"",INT((A14-1)/$M$2)+1)</f>
        <v/>
      </c>
      <c r="E14" s="227" t="str">
        <f>IF(A14&gt;Start.listina!$K$7,"",MIN(F14:L14))</f>
        <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Start.listina!$K$7</f>
        <v>8</v>
      </c>
      <c r="N14" s="1"/>
      <c r="O14" s="1"/>
      <c r="P14" s="1"/>
      <c r="Q14" s="1"/>
      <c r="R14" s="1"/>
      <c r="S14" s="1"/>
      <c r="T14" s="1"/>
      <c r="U14" s="1"/>
      <c r="V14" s="1"/>
      <c r="W14" s="1"/>
      <c r="X14" s="1"/>
      <c r="Y14" s="1"/>
      <c r="Z14" s="1"/>
      <c r="AA14" s="1"/>
      <c r="AB14" s="1"/>
      <c r="AC14" s="1"/>
      <c r="AD14" s="1"/>
      <c r="AE14" s="1"/>
      <c r="AF14" s="1"/>
      <c r="AG14" s="1"/>
      <c r="AH14" s="1"/>
    </row>
    <row r="15" spans="1:59">
      <c r="A15" t="str">
        <f>IF(OR(Start.listina!H23&gt;Start.listina!$K$7,Start.listina!G23=TRUE),"",Start.listina!H23)</f>
        <v/>
      </c>
      <c r="B15" s="1" t="str">
        <f>IF(A15&gt;Start.listina!$K$7,"",ADDRESS(INT((A15-1)/$M$2)+1,IF(MOD(A15,$M$2)=0,IF(MOD(INT((A15-1)/$M$2)+1,2)=1,$M$2,1),IF(MOD(INT((A15-1)/$M$2)+1,2)=1,MOD(A15,$M$2),$M$2-MOD(A15,$M$2)+1)),4,1))</f>
        <v/>
      </c>
      <c r="C15" s="10" t="str">
        <f>Start.listina!$AL23</f>
        <v/>
      </c>
      <c r="D15" s="1" t="str">
        <f>IF(A15&gt;Start.listina!$K$7,"",INT((A15-1)/$M$2)+1)</f>
        <v/>
      </c>
      <c r="E15" s="227" t="str">
        <f>IF(A15&gt;Start.listina!$K$7,"",MIN(F15:L15))</f>
        <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Start.listina!$K$7</f>
        <v>8</v>
      </c>
      <c r="N15" s="1"/>
      <c r="O15" s="1"/>
      <c r="P15" s="1"/>
      <c r="Q15" s="1"/>
      <c r="R15" s="1"/>
      <c r="S15" s="1"/>
      <c r="T15" s="1"/>
      <c r="U15" s="1"/>
      <c r="V15" s="1"/>
      <c r="W15" s="1"/>
      <c r="X15" s="1"/>
      <c r="Y15" s="1"/>
      <c r="Z15" s="1"/>
      <c r="AA15" s="1"/>
      <c r="AB15" s="1"/>
      <c r="AC15" s="1"/>
      <c r="AD15" s="1"/>
      <c r="AE15" s="1"/>
      <c r="AF15" s="1"/>
      <c r="AG15" s="1"/>
      <c r="AH15" s="1"/>
    </row>
    <row r="16" spans="1:59">
      <c r="A16" t="str">
        <f>IF(OR(Start.listina!H24&gt;Start.listina!$K$7,Start.listina!G24=TRUE),"",Start.listina!H24)</f>
        <v/>
      </c>
      <c r="B16" s="1" t="str">
        <f>IF(A16&gt;Start.listina!$K$7,"",ADDRESS(INT((A16-1)/$M$2)+1,IF(MOD(A16,$M$2)=0,IF(MOD(INT((A16-1)/$M$2)+1,2)=1,$M$2,1),IF(MOD(INT((A16-1)/$M$2)+1,2)=1,MOD(A16,$M$2),$M$2-MOD(A16,$M$2)+1)),4,1))</f>
        <v/>
      </c>
      <c r="C16" s="10" t="str">
        <f>Start.listina!$AL24</f>
        <v/>
      </c>
      <c r="D16" s="1" t="str">
        <f>IF(A16&gt;Start.listina!$K$7,"",INT((A16-1)/$M$2)+1)</f>
        <v/>
      </c>
      <c r="E16" s="227" t="str">
        <f>IF(A16&gt;Start.listina!$K$7,"",MIN(F16:L16))</f>
        <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Start.listina!$K$7</f>
        <v>8</v>
      </c>
      <c r="N16" s="1"/>
      <c r="O16" s="1"/>
      <c r="P16" s="1"/>
      <c r="Q16" s="1"/>
      <c r="R16" s="1"/>
      <c r="S16" s="1"/>
      <c r="T16" s="1"/>
      <c r="U16" s="1"/>
      <c r="V16" s="1"/>
      <c r="W16" s="1"/>
      <c r="X16" s="1"/>
      <c r="Y16" s="1"/>
      <c r="Z16" s="1"/>
      <c r="AA16" s="1"/>
      <c r="AB16" s="1"/>
      <c r="AC16" s="1"/>
      <c r="AD16" s="1"/>
      <c r="AE16" s="1"/>
      <c r="AF16" s="1"/>
      <c r="AG16" s="1"/>
      <c r="AH16" s="1"/>
    </row>
    <row r="17" spans="1:34">
      <c r="A17" t="str">
        <f>IF(OR(Start.listina!H25&gt;Start.listina!$K$7,Start.listina!G25=TRUE),"",Start.listina!H25)</f>
        <v/>
      </c>
      <c r="B17" s="1" t="str">
        <f>IF(A17&gt;Start.listina!$K$7,"",ADDRESS(INT((A17-1)/$M$2)+1,IF(MOD(A17,$M$2)=0,IF(MOD(INT((A17-1)/$M$2)+1,2)=1,$M$2,1),IF(MOD(INT((A17-1)/$M$2)+1,2)=1,MOD(A17,$M$2),$M$2-MOD(A17,$M$2)+1)),4,1))</f>
        <v/>
      </c>
      <c r="C17" s="10" t="str">
        <f>Start.listina!$AL25</f>
        <v/>
      </c>
      <c r="D17" s="1" t="str">
        <f>IF(A17&gt;Start.listina!$K$7,"",INT((A17-1)/$M$2)+1)</f>
        <v/>
      </c>
      <c r="E17" s="227" t="str">
        <f>IF(A17&gt;Start.listina!$K$7,"",MIN(F17:L17))</f>
        <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Start.listina!$K$7</f>
        <v>8</v>
      </c>
      <c r="N17" s="1"/>
      <c r="O17" s="1"/>
      <c r="P17" s="1"/>
      <c r="Q17" s="1"/>
      <c r="R17" s="1"/>
      <c r="S17" s="1"/>
      <c r="T17" s="1"/>
      <c r="U17" s="1"/>
      <c r="V17" s="1"/>
      <c r="W17" s="1"/>
      <c r="X17" s="1"/>
      <c r="Y17" s="1"/>
      <c r="Z17" s="1"/>
      <c r="AA17" s="1"/>
      <c r="AB17" s="1"/>
      <c r="AC17" s="1"/>
      <c r="AD17" s="1"/>
      <c r="AE17" s="1"/>
      <c r="AF17" s="1"/>
      <c r="AG17" s="1"/>
      <c r="AH17" s="1"/>
    </row>
    <row r="18" spans="1:34">
      <c r="A18" t="str">
        <f>IF(OR(Start.listina!H26&gt;Start.listina!$K$7,Start.listina!G26=TRUE),"",Start.listina!H26)</f>
        <v/>
      </c>
      <c r="B18" s="1" t="str">
        <f>IF(A18&gt;Start.listina!$K$7,"",ADDRESS(INT((A18-1)/$M$2)+1,IF(MOD(A18,$M$2)=0,IF(MOD(INT((A18-1)/$M$2)+1,2)=1,$M$2,1),IF(MOD(INT((A18-1)/$M$2)+1,2)=1,MOD(A18,$M$2),$M$2-MOD(A18,$M$2)+1)),4,1))</f>
        <v/>
      </c>
      <c r="C18" s="10" t="str">
        <f>Start.listina!$AL26</f>
        <v/>
      </c>
      <c r="D18" s="1" t="str">
        <f>IF(A18&gt;Start.listina!$K$7,"",INT((A18-1)/$M$2)+1)</f>
        <v/>
      </c>
      <c r="E18" s="227" t="str">
        <f>IF(A18&gt;Start.listina!$K$7,"",MIN(F18:L18))</f>
        <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8</v>
      </c>
      <c r="N18" s="1"/>
      <c r="O18" s="1"/>
      <c r="P18" s="1"/>
      <c r="Q18" s="1"/>
      <c r="R18" s="1"/>
      <c r="S18" s="1"/>
      <c r="T18" s="1"/>
      <c r="U18" s="1"/>
      <c r="V18" s="1"/>
      <c r="W18" s="1"/>
      <c r="X18" s="1"/>
      <c r="Y18" s="1"/>
      <c r="Z18" s="1"/>
      <c r="AA18" s="1"/>
      <c r="AB18" s="1"/>
      <c r="AC18" s="1"/>
      <c r="AD18" s="1"/>
      <c r="AE18" s="1"/>
      <c r="AF18" s="1"/>
      <c r="AG18" s="1"/>
      <c r="AH18" s="1"/>
    </row>
    <row r="19" spans="1:34">
      <c r="A19" t="str">
        <f>IF(OR(Start.listina!H27&gt;Start.listina!$K$7,Start.listina!G27=TRUE),"",Start.listina!H27)</f>
        <v/>
      </c>
      <c r="B19" s="1" t="str">
        <f>IF(A19&gt;Start.listina!$K$7,"",ADDRESS(INT((A19-1)/$M$2)+1,IF(MOD(A19,$M$2)=0,IF(MOD(INT((A19-1)/$M$2)+1,2)=1,$M$2,1),IF(MOD(INT((A19-1)/$M$2)+1,2)=1,MOD(A19,$M$2),$M$2-MOD(A19,$M$2)+1)),4,1))</f>
        <v/>
      </c>
      <c r="C19" s="10" t="str">
        <f>Start.listina!$AL27</f>
        <v/>
      </c>
      <c r="D19" s="1" t="str">
        <f>IF(A19&gt;Start.listina!$K$7,"",INT((A19-1)/$M$2)+1)</f>
        <v/>
      </c>
      <c r="E19" s="227" t="str">
        <f>IF(A19&gt;Start.listina!$K$7,"",MIN(F19:L19))</f>
        <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8</v>
      </c>
      <c r="N19" s="1"/>
      <c r="O19" s="1"/>
      <c r="P19" s="1"/>
      <c r="Q19" s="1"/>
      <c r="R19" s="1"/>
      <c r="S19" s="1"/>
      <c r="T19" s="1"/>
      <c r="U19" s="1"/>
      <c r="V19" s="1"/>
      <c r="W19" s="1"/>
      <c r="X19" s="1"/>
      <c r="Y19" s="1"/>
      <c r="Z19" s="1"/>
      <c r="AA19" s="1"/>
      <c r="AB19" s="1"/>
      <c r="AC19" s="1"/>
      <c r="AD19" s="1"/>
      <c r="AE19" s="1"/>
      <c r="AF19" s="1"/>
      <c r="AG19" s="1"/>
      <c r="AH19" s="1"/>
    </row>
    <row r="20" spans="1:34">
      <c r="A20" t="str">
        <f>IF(OR(Start.listina!H28&gt;Start.listina!$K$7,Start.listina!G28=TRUE),"",Start.listina!H28)</f>
        <v/>
      </c>
      <c r="B20" s="1" t="str">
        <f>IF(A20&gt;Start.listina!$K$7,"",ADDRESS(INT((A20-1)/$M$2)+1,IF(MOD(A20,$M$2)=0,IF(MOD(INT((A20-1)/$M$2)+1,2)=1,$M$2,1),IF(MOD(INT((A20-1)/$M$2)+1,2)=1,MOD(A20,$M$2),$M$2-MOD(A20,$M$2)+1)),4,1))</f>
        <v/>
      </c>
      <c r="C20" s="10" t="str">
        <f>Start.listina!$AL28</f>
        <v/>
      </c>
      <c r="D20" s="1" t="str">
        <f>IF(A20&gt;Start.listina!$K$7,"",INT((A20-1)/$M$2)+1)</f>
        <v/>
      </c>
      <c r="E20" s="227" t="str">
        <f>IF(A20&gt;Start.listina!$K$7,"",MIN(F20:L20))</f>
        <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8</v>
      </c>
      <c r="N20" s="1"/>
      <c r="O20" s="1"/>
      <c r="P20" s="1"/>
      <c r="Q20" s="1"/>
      <c r="R20" s="1"/>
      <c r="S20" s="1"/>
      <c r="T20" s="1"/>
      <c r="U20" s="1"/>
      <c r="V20" s="1"/>
      <c r="W20" s="1"/>
      <c r="X20" s="1"/>
      <c r="Y20" s="1"/>
      <c r="Z20" s="1"/>
      <c r="AA20" s="1"/>
      <c r="AB20" s="1"/>
      <c r="AC20" s="1"/>
      <c r="AD20" s="1"/>
      <c r="AE20" s="1"/>
      <c r="AF20" s="1"/>
      <c r="AG20" s="1"/>
      <c r="AH20" s="1"/>
    </row>
    <row r="21" spans="1:34">
      <c r="A21" t="str">
        <f>IF(OR(Start.listina!H29&gt;Start.listina!$K$7,Start.listina!G29=TRUE),"",Start.listina!H29)</f>
        <v/>
      </c>
      <c r="B21" s="1" t="str">
        <f>IF(A21&gt;Start.listina!$K$7,"",ADDRESS(INT((A21-1)/$M$2)+1,IF(MOD(A21,$M$2)=0,IF(MOD(INT((A21-1)/$M$2)+1,2)=1,$M$2,1),IF(MOD(INT((A21-1)/$M$2)+1,2)=1,MOD(A21,$M$2),$M$2-MOD(A21,$M$2)+1)),4,1))</f>
        <v/>
      </c>
      <c r="C21" s="10" t="str">
        <f>Start.listina!$AL29</f>
        <v/>
      </c>
      <c r="D21" s="1" t="str">
        <f>IF(A21&gt;Start.listina!$K$7,"",INT((A21-1)/$M$2)+1)</f>
        <v/>
      </c>
      <c r="E21" s="227" t="str">
        <f>IF(A21&gt;Start.listina!$K$7,"",MIN(F21:L21))</f>
        <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Start.listina!$K$7</f>
        <v>8</v>
      </c>
      <c r="N21" s="1"/>
      <c r="O21" s="1"/>
      <c r="P21" s="1"/>
      <c r="Q21" s="1"/>
      <c r="R21" s="1"/>
      <c r="S21" s="1"/>
      <c r="T21" s="1"/>
      <c r="U21" s="1"/>
      <c r="V21" s="1"/>
      <c r="W21" s="1"/>
      <c r="X21" s="1"/>
      <c r="Y21" s="1"/>
      <c r="Z21" s="1"/>
      <c r="AA21" s="1"/>
      <c r="AB21" s="1"/>
      <c r="AC21" s="1"/>
      <c r="AD21" s="1"/>
      <c r="AE21" s="1"/>
      <c r="AF21" s="1"/>
      <c r="AG21" s="1"/>
      <c r="AH21" s="1"/>
    </row>
    <row r="22" spans="1:34">
      <c r="A22" t="str">
        <f>IF(OR(Start.listina!H30&gt;Start.listina!$K$7,Start.listina!G30=TRUE),"",Start.listina!H30)</f>
        <v/>
      </c>
      <c r="B22" s="1" t="str">
        <f>IF(A22&gt;Start.listina!$K$7,"",ADDRESS(INT((A22-1)/$M$2)+1,IF(MOD(A22,$M$2)=0,IF(MOD(INT((A22-1)/$M$2)+1,2)=1,$M$2,1),IF(MOD(INT((A22-1)/$M$2)+1,2)=1,MOD(A22,$M$2),$M$2-MOD(A22,$M$2)+1)),4,1))</f>
        <v/>
      </c>
      <c r="C22" s="10" t="str">
        <f>Start.listina!$AL30</f>
        <v/>
      </c>
      <c r="D22" s="1" t="str">
        <f>IF(A22&gt;Start.listina!$K$7,"",INT((A22-1)/$M$2)+1)</f>
        <v/>
      </c>
      <c r="E22" s="227" t="str">
        <f>IF(A22&gt;Start.listina!$K$7,"",MIN(F22:L22))</f>
        <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8</v>
      </c>
      <c r="N22" s="1"/>
      <c r="O22" s="1"/>
      <c r="P22" s="1"/>
      <c r="Q22" s="1"/>
      <c r="R22" s="1"/>
      <c r="S22" s="1"/>
      <c r="T22" s="1"/>
      <c r="U22" s="1"/>
      <c r="V22" s="1"/>
      <c r="W22" s="1"/>
      <c r="X22" s="1"/>
      <c r="Y22" s="1"/>
      <c r="Z22" s="1"/>
      <c r="AA22" s="1"/>
      <c r="AB22" s="1"/>
      <c r="AC22" s="1"/>
      <c r="AD22" s="1"/>
      <c r="AE22" s="1"/>
      <c r="AF22" s="1"/>
      <c r="AG22" s="1"/>
      <c r="AH22" s="1"/>
    </row>
    <row r="23" spans="1:34">
      <c r="A23" t="str">
        <f>IF(OR(Start.listina!H31&gt;Start.listina!$K$7,Start.listina!G31=TRUE),"",Start.listina!H31)</f>
        <v/>
      </c>
      <c r="B23" s="1" t="str">
        <f>IF(A23&gt;Start.listina!$K$7,"",ADDRESS(INT((A23-1)/$M$2)+1,IF(MOD(A23,$M$2)=0,IF(MOD(INT((A23-1)/$M$2)+1,2)=1,$M$2,1),IF(MOD(INT((A23-1)/$M$2)+1,2)=1,MOD(A23,$M$2),$M$2-MOD(A23,$M$2)+1)),4,1))</f>
        <v/>
      </c>
      <c r="C23" s="10" t="str">
        <f>Start.listina!$AL31</f>
        <v/>
      </c>
      <c r="D23" s="1" t="str">
        <f>IF(A23&gt;Start.listina!$K$7,"",INT((A23-1)/$M$2)+1)</f>
        <v/>
      </c>
      <c r="E23" s="227" t="str">
        <f>IF(A23&gt;Start.listina!$K$7,"",MIN(F23:L23))</f>
        <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Start.listina!$K$7</f>
        <v>8</v>
      </c>
      <c r="N23" s="1"/>
      <c r="O23" s="1"/>
      <c r="P23" s="1"/>
      <c r="Q23" s="1"/>
      <c r="R23" s="1"/>
      <c r="S23" s="1"/>
      <c r="T23" s="1"/>
      <c r="U23" s="1"/>
      <c r="V23" s="1"/>
      <c r="W23" s="1"/>
      <c r="X23" s="1"/>
      <c r="Y23" s="1"/>
      <c r="Z23" s="1"/>
      <c r="AA23" s="1"/>
      <c r="AB23" s="1"/>
      <c r="AC23" s="1"/>
      <c r="AD23" s="1"/>
      <c r="AE23" s="1"/>
      <c r="AF23" s="1"/>
      <c r="AG23" s="1"/>
      <c r="AH23" s="1"/>
    </row>
    <row r="24" spans="1:34">
      <c r="A24" t="str">
        <f>IF(OR(Start.listina!H32&gt;Start.listina!$K$7,Start.listina!G32=TRUE),"",Start.listina!H32)</f>
        <v/>
      </c>
      <c r="B24" s="1" t="str">
        <f>IF(A24&gt;Start.listina!$K$7,"",ADDRESS(INT((A24-1)/$M$2)+1,IF(MOD(A24,$M$2)=0,IF(MOD(INT((A24-1)/$M$2)+1,2)=1,$M$2,1),IF(MOD(INT((A24-1)/$M$2)+1,2)=1,MOD(A24,$M$2),$M$2-MOD(A24,$M$2)+1)),4,1))</f>
        <v/>
      </c>
      <c r="C24" s="10" t="str">
        <f>Start.listina!$AL32</f>
        <v/>
      </c>
      <c r="D24" s="1" t="str">
        <f>IF(A24&gt;Start.listina!$K$7,"",INT((A24-1)/$M$2)+1)</f>
        <v/>
      </c>
      <c r="E24" s="227" t="str">
        <f>IF(A24&gt;Start.listina!$K$7,"",MIN(F24:L24))</f>
        <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8</v>
      </c>
      <c r="N24" s="1"/>
      <c r="O24" s="1"/>
      <c r="P24" s="1"/>
      <c r="Q24" s="1"/>
      <c r="R24" s="1"/>
      <c r="S24" s="1"/>
      <c r="T24" s="1"/>
      <c r="U24" s="1"/>
      <c r="V24" s="1"/>
      <c r="W24" s="1"/>
      <c r="X24" s="1"/>
      <c r="Y24" s="1"/>
      <c r="Z24" s="1"/>
      <c r="AA24" s="1"/>
      <c r="AB24" s="1"/>
      <c r="AC24" s="1"/>
      <c r="AD24" s="1"/>
      <c r="AE24" s="1"/>
      <c r="AF24" s="1"/>
      <c r="AG24" s="1"/>
      <c r="AH24" s="1"/>
    </row>
    <row r="25" spans="1:34">
      <c r="A25" t="str">
        <f>IF(OR(Start.listina!H33&gt;Start.listina!$K$7,Start.listina!G33=TRUE),"",Start.listina!H33)</f>
        <v/>
      </c>
      <c r="B25" s="1" t="str">
        <f>IF(A25&gt;Start.listina!$K$7,"",ADDRESS(INT((A25-1)/$M$2)+1,IF(MOD(A25,$M$2)=0,IF(MOD(INT((A25-1)/$M$2)+1,2)=1,$M$2,1),IF(MOD(INT((A25-1)/$M$2)+1,2)=1,MOD(A25,$M$2),$M$2-MOD(A25,$M$2)+1)),4,1))</f>
        <v/>
      </c>
      <c r="C25" s="10" t="str">
        <f>Start.listina!$AL33</f>
        <v/>
      </c>
      <c r="D25" s="1" t="str">
        <f>IF(A25&gt;Start.listina!$K$7,"",INT((A25-1)/$M$2)+1)</f>
        <v/>
      </c>
      <c r="E25" s="227" t="str">
        <f>IF(A25&gt;Start.listina!$K$7,"",MIN(F25:L25))</f>
        <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8</v>
      </c>
      <c r="N25" s="1"/>
      <c r="O25" s="1"/>
      <c r="P25" s="1"/>
      <c r="Q25" s="1"/>
      <c r="R25" s="1"/>
      <c r="S25" s="1"/>
      <c r="T25" s="1"/>
      <c r="U25" s="1"/>
      <c r="V25" s="1"/>
      <c r="W25" s="1"/>
      <c r="X25" s="1"/>
      <c r="Y25" s="1"/>
      <c r="Z25" s="1"/>
      <c r="AA25" s="1"/>
      <c r="AB25" s="1"/>
      <c r="AC25" s="1"/>
      <c r="AD25" s="1"/>
      <c r="AE25" s="1"/>
      <c r="AF25" s="1"/>
      <c r="AG25" s="1"/>
      <c r="AH25" s="1"/>
    </row>
    <row r="26" spans="1:34">
      <c r="A26" t="str">
        <f>IF(OR(Start.listina!H34&gt;Start.listina!$K$7,Start.listina!G34=TRUE),"",Start.listina!H34)</f>
        <v/>
      </c>
      <c r="B26" s="1" t="str">
        <f>IF(A26&gt;Start.listina!$K$7,"",ADDRESS(INT((A26-1)/$M$2)+1,IF(MOD(A26,$M$2)=0,IF(MOD(INT((A26-1)/$M$2)+1,2)=1,$M$2,1),IF(MOD(INT((A26-1)/$M$2)+1,2)=1,MOD(A26,$M$2),$M$2-MOD(A26,$M$2)+1)),4,1))</f>
        <v/>
      </c>
      <c r="C26" s="10" t="str">
        <f>Start.listina!$AL34</f>
        <v/>
      </c>
      <c r="D26" s="1" t="str">
        <f>IF(A26&gt;Start.listina!$K$7,"",INT((A26-1)/$M$2)+1)</f>
        <v/>
      </c>
      <c r="E26" s="227" t="str">
        <f>IF(A26&gt;Start.listina!$K$7,"",MIN(F26:L26))</f>
        <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8</v>
      </c>
      <c r="N26" s="1"/>
      <c r="O26" s="1"/>
      <c r="P26" s="1"/>
      <c r="Q26" s="1"/>
      <c r="R26" s="1"/>
      <c r="S26" s="1"/>
      <c r="T26" s="1"/>
      <c r="U26" s="1"/>
      <c r="V26" s="1"/>
      <c r="W26" s="1"/>
      <c r="X26" s="1"/>
      <c r="Y26" s="1"/>
      <c r="Z26" s="1"/>
      <c r="AA26" s="1"/>
      <c r="AB26" s="1"/>
      <c r="AC26" s="1"/>
      <c r="AD26" s="1"/>
      <c r="AE26" s="1"/>
      <c r="AF26" s="1"/>
      <c r="AG26" s="1"/>
      <c r="AH26" s="1"/>
    </row>
    <row r="27" spans="1:34">
      <c r="A27" t="str">
        <f>IF(OR(Start.listina!H35&gt;Start.listina!$K$7,Start.listina!G35=TRUE),"",Start.listina!H35)</f>
        <v/>
      </c>
      <c r="B27" s="1" t="str">
        <f>IF(A27&gt;Start.listina!$K$7,"",ADDRESS(INT((A27-1)/$M$2)+1,IF(MOD(A27,$M$2)=0,IF(MOD(INT((A27-1)/$M$2)+1,2)=1,$M$2,1),IF(MOD(INT((A27-1)/$M$2)+1,2)=1,MOD(A27,$M$2),$M$2-MOD(A27,$M$2)+1)),4,1))</f>
        <v/>
      </c>
      <c r="C27" s="10" t="str">
        <f>Start.listina!$AL35</f>
        <v/>
      </c>
      <c r="D27" s="1" t="str">
        <f>IF(A27&gt;Start.listina!$K$7,"",INT((A27-1)/$M$2)+1)</f>
        <v/>
      </c>
      <c r="E27" s="227" t="str">
        <f>IF(A27&gt;Start.listina!$K$7,"",MIN(F27:L27))</f>
        <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8</v>
      </c>
      <c r="N27" s="1"/>
      <c r="O27" s="1"/>
      <c r="P27" s="1"/>
      <c r="Q27" s="1"/>
      <c r="R27" s="1"/>
      <c r="S27" s="1"/>
      <c r="T27" s="1"/>
      <c r="U27" s="1"/>
      <c r="V27" s="1"/>
      <c r="W27" s="1"/>
      <c r="X27" s="1"/>
      <c r="Y27" s="1"/>
      <c r="Z27" s="1"/>
      <c r="AA27" s="1"/>
      <c r="AB27" s="1"/>
      <c r="AC27" s="1"/>
      <c r="AD27" s="1"/>
      <c r="AE27" s="1"/>
      <c r="AF27" s="1"/>
      <c r="AG27" s="1"/>
      <c r="AH27" s="1"/>
    </row>
    <row r="28" spans="1:34">
      <c r="A28" t="str">
        <f>IF(OR(Start.listina!H36&gt;Start.listina!$K$7,Start.listina!G36=TRUE),"",Start.listina!H36)</f>
        <v/>
      </c>
      <c r="B28" s="1" t="str">
        <f>IF(A28&gt;Start.listina!$K$7,"",ADDRESS(INT((A28-1)/$M$2)+1,IF(MOD(A28,$M$2)=0,IF(MOD(INT((A28-1)/$M$2)+1,2)=1,$M$2,1),IF(MOD(INT((A28-1)/$M$2)+1,2)=1,MOD(A28,$M$2),$M$2-MOD(A28,$M$2)+1)),4,1))</f>
        <v/>
      </c>
      <c r="C28" s="10" t="str">
        <f>Start.listina!$AL36</f>
        <v/>
      </c>
      <c r="D28" s="1" t="str">
        <f>IF(A28&gt;Start.listina!$K$7,"",INT((A28-1)/$M$2)+1)</f>
        <v/>
      </c>
      <c r="E28" s="227" t="str">
        <f>IF(A28&gt;Start.listina!$K$7,"",MIN(F28:L28))</f>
        <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8</v>
      </c>
      <c r="N28" s="1"/>
      <c r="O28" s="1"/>
      <c r="P28" s="1"/>
      <c r="Q28" s="1"/>
      <c r="R28" s="1"/>
      <c r="S28" s="1"/>
      <c r="T28" s="1"/>
      <c r="U28" s="1"/>
      <c r="V28" s="1"/>
      <c r="W28" s="1"/>
      <c r="X28" s="1"/>
      <c r="Y28" s="1"/>
      <c r="Z28" s="1"/>
      <c r="AA28" s="1"/>
      <c r="AB28" s="1"/>
      <c r="AC28" s="1"/>
      <c r="AD28" s="1"/>
      <c r="AE28" s="1"/>
      <c r="AF28" s="1"/>
      <c r="AG28" s="1"/>
      <c r="AH28" s="1"/>
    </row>
    <row r="29" spans="1:34">
      <c r="A29" t="str">
        <f>IF(OR(Start.listina!H37&gt;Start.listina!$K$7,Start.listina!G37=TRUE),"",Start.listina!H37)</f>
        <v/>
      </c>
      <c r="B29" s="1" t="str">
        <f>IF(A29&gt;Start.listina!$K$7,"",ADDRESS(INT((A29-1)/$M$2)+1,IF(MOD(A29,$M$2)=0,IF(MOD(INT((A29-1)/$M$2)+1,2)=1,$M$2,1),IF(MOD(INT((A29-1)/$M$2)+1,2)=1,MOD(A29,$M$2),$M$2-MOD(A29,$M$2)+1)),4,1))</f>
        <v/>
      </c>
      <c r="C29" s="10" t="str">
        <f>Start.listina!$AL37</f>
        <v/>
      </c>
      <c r="D29" s="1" t="str">
        <f>IF(A29&gt;Start.listina!$K$7,"",INT((A29-1)/$M$2)+1)</f>
        <v/>
      </c>
      <c r="E29" s="227" t="str">
        <f>IF(A29&gt;Start.listina!$K$7,"",MIN(F29:L29))</f>
        <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8</v>
      </c>
      <c r="N29" s="1"/>
      <c r="O29" s="1"/>
      <c r="P29" s="1"/>
      <c r="Q29" s="1"/>
      <c r="R29" s="1"/>
      <c r="S29" s="1"/>
      <c r="T29" s="1"/>
      <c r="U29" s="1"/>
      <c r="V29" s="1"/>
      <c r="W29" s="1"/>
      <c r="X29" s="1"/>
      <c r="Y29" s="1"/>
      <c r="Z29" s="1"/>
      <c r="AA29" s="1"/>
      <c r="AB29" s="1"/>
      <c r="AC29" s="1"/>
      <c r="AD29" s="1"/>
      <c r="AE29" s="1"/>
      <c r="AF29" s="1"/>
      <c r="AG29" s="1"/>
      <c r="AH29" s="1"/>
    </row>
    <row r="30" spans="1:34">
      <c r="A30" t="str">
        <f>IF(OR(Start.listina!H38&gt;Start.listina!$K$7,Start.listina!G38=TRUE),"",Start.listina!H38)</f>
        <v/>
      </c>
      <c r="B30" s="1" t="str">
        <f>IF(A30&gt;Start.listina!$K$7,"",ADDRESS(INT((A30-1)/$M$2)+1,IF(MOD(A30,$M$2)=0,IF(MOD(INT((A30-1)/$M$2)+1,2)=1,$M$2,1),IF(MOD(INT((A30-1)/$M$2)+1,2)=1,MOD(A30,$M$2),$M$2-MOD(A30,$M$2)+1)),4,1))</f>
        <v/>
      </c>
      <c r="C30" s="10" t="str">
        <f>Start.listina!$AL38</f>
        <v/>
      </c>
      <c r="D30" s="1" t="str">
        <f>IF(A30&gt;Start.listina!$K$7,"",INT((A30-1)/$M$2)+1)</f>
        <v/>
      </c>
      <c r="E30" s="227" t="str">
        <f>IF(A30&gt;Start.listina!$K$7,"",MIN(F30:L30))</f>
        <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8</v>
      </c>
      <c r="N30" s="1"/>
      <c r="O30" s="1"/>
      <c r="P30" s="1"/>
      <c r="Q30" s="1"/>
      <c r="R30" s="1"/>
      <c r="S30" s="1"/>
      <c r="T30" s="1"/>
      <c r="U30" s="1"/>
      <c r="V30" s="1"/>
      <c r="W30" s="1"/>
      <c r="X30" s="1"/>
      <c r="Y30" s="1"/>
      <c r="Z30" s="1"/>
      <c r="AA30" s="1"/>
      <c r="AB30" s="1"/>
      <c r="AC30" s="1"/>
      <c r="AD30" s="1"/>
      <c r="AE30" s="1"/>
      <c r="AF30" s="1"/>
      <c r="AG30" s="1"/>
      <c r="AH30" s="1"/>
    </row>
    <row r="31" spans="1:34">
      <c r="A31" t="str">
        <f>IF(OR(Start.listina!H39&gt;Start.listina!$K$7,Start.listina!G39=TRUE),"",Start.listina!H39)</f>
        <v/>
      </c>
      <c r="B31" s="1" t="str">
        <f>IF(A31&gt;Start.listina!$K$7,"",ADDRESS(INT((A31-1)/$M$2)+1,IF(MOD(A31,$M$2)=0,IF(MOD(INT((A31-1)/$M$2)+1,2)=1,$M$2,1),IF(MOD(INT((A31-1)/$M$2)+1,2)=1,MOD(A31,$M$2),$M$2-MOD(A31,$M$2)+1)),4,1))</f>
        <v/>
      </c>
      <c r="C31" s="10" t="str">
        <f>Start.listina!$AL39</f>
        <v/>
      </c>
      <c r="D31" s="1" t="str">
        <f>IF(A31&gt;Start.listina!$K$7,"",INT((A31-1)/$M$2)+1)</f>
        <v/>
      </c>
      <c r="E31" s="227" t="str">
        <f>IF(A31&gt;Start.listina!$K$7,"",MIN(F31:L31))</f>
        <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8</v>
      </c>
      <c r="N31" s="1"/>
      <c r="O31" s="1"/>
      <c r="P31" s="1"/>
      <c r="Q31" s="1"/>
      <c r="R31" s="1"/>
      <c r="S31" s="1"/>
      <c r="T31" s="1"/>
      <c r="U31" s="1"/>
      <c r="V31" s="1"/>
      <c r="W31" s="1"/>
      <c r="X31" s="1"/>
      <c r="Y31" s="1"/>
      <c r="Z31" s="1"/>
      <c r="AA31" s="1"/>
      <c r="AB31" s="1"/>
      <c r="AC31" s="1"/>
      <c r="AD31" s="1"/>
      <c r="AE31" s="1"/>
      <c r="AF31" s="1"/>
      <c r="AG31" s="1"/>
      <c r="AH31" s="1"/>
    </row>
    <row r="32" spans="1:34">
      <c r="A32" t="str">
        <f>IF(OR(Start.listina!H40&gt;Start.listina!$K$7,Start.listina!G40=TRUE),"",Start.listina!H40)</f>
        <v/>
      </c>
      <c r="B32" s="1" t="str">
        <f>IF(A32&gt;Start.listina!$K$7,"",ADDRESS(INT((A32-1)/$M$2)+1,IF(MOD(A32,$M$2)=0,IF(MOD(INT((A32-1)/$M$2)+1,2)=1,$M$2,1),IF(MOD(INT((A32-1)/$M$2)+1,2)=1,MOD(A32,$M$2),$M$2-MOD(A32,$M$2)+1)),4,1))</f>
        <v/>
      </c>
      <c r="C32" s="10" t="str">
        <f>Start.listina!$AL40</f>
        <v/>
      </c>
      <c r="D32" s="1" t="str">
        <f>IF(A32&gt;Start.listina!$K$7,"",INT((A32-1)/$M$2)+1)</f>
        <v/>
      </c>
      <c r="E32" s="227" t="str">
        <f>IF(A32&gt;Start.listina!$K$7,"",MIN(F32:L32))</f>
        <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8</v>
      </c>
      <c r="N32" s="1"/>
      <c r="O32" s="1"/>
      <c r="P32" s="1"/>
      <c r="Q32" s="1"/>
      <c r="R32" s="1"/>
      <c r="S32" s="1"/>
      <c r="T32" s="1"/>
      <c r="U32" s="1"/>
      <c r="V32" s="1"/>
      <c r="W32" s="1"/>
      <c r="X32" s="1"/>
      <c r="Y32" s="1"/>
      <c r="Z32" s="1"/>
      <c r="AA32" s="1"/>
      <c r="AB32" s="1"/>
      <c r="AC32" s="1"/>
      <c r="AD32" s="1"/>
      <c r="AE32" s="1"/>
      <c r="AF32" s="1"/>
      <c r="AG32" s="1"/>
      <c r="AH32" s="1"/>
    </row>
    <row r="33" spans="1:34">
      <c r="A33" t="str">
        <f>IF(OR(Start.listina!H41&gt;Start.listina!$K$7,Start.listina!G41=TRUE),"",Start.listina!H41)</f>
        <v/>
      </c>
      <c r="B33" s="1" t="str">
        <f>IF(A33&gt;Start.listina!$K$7,"",ADDRESS(INT((A33-1)/$M$2)+1,IF(MOD(A33,$M$2)=0,IF(MOD(INT((A33-1)/$M$2)+1,2)=1,$M$2,1),IF(MOD(INT((A33-1)/$M$2)+1,2)=1,MOD(A33,$M$2),$M$2-MOD(A33,$M$2)+1)),4,1))</f>
        <v/>
      </c>
      <c r="C33" s="10" t="str">
        <f>Start.listina!$AL41</f>
        <v/>
      </c>
      <c r="D33" s="1" t="str">
        <f>IF(A33&gt;Start.listina!$K$7,"",INT((A33-1)/$M$2)+1)</f>
        <v/>
      </c>
      <c r="E33" s="227" t="str">
        <f>IF(A33&gt;Start.listina!$K$7,"",MIN(F33:L33))</f>
        <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8</v>
      </c>
      <c r="N33" s="1"/>
      <c r="O33" s="1"/>
      <c r="P33" s="1"/>
      <c r="Q33" s="1"/>
      <c r="R33" s="1"/>
      <c r="S33" s="1"/>
      <c r="T33" s="1"/>
      <c r="U33" s="1"/>
      <c r="V33" s="1"/>
      <c r="W33" s="1"/>
      <c r="X33" s="1"/>
      <c r="Y33" s="1"/>
      <c r="Z33" s="1"/>
      <c r="AA33" s="1"/>
      <c r="AB33" s="1"/>
      <c r="AC33" s="1"/>
      <c r="AD33" s="1"/>
      <c r="AE33" s="1"/>
      <c r="AF33" s="1"/>
      <c r="AG33" s="1"/>
      <c r="AH33" s="1"/>
    </row>
    <row r="34" spans="1:34">
      <c r="A34" t="str">
        <f>IF(OR(Start.listina!H42&gt;Start.listina!$K$7,Start.listina!G42=TRUE),"",Start.listina!H42)</f>
        <v/>
      </c>
      <c r="B34" s="1" t="str">
        <f>IF(A34&gt;Start.listina!$K$7,"",ADDRESS(INT((A34-1)/$M$2)+1,IF(MOD(A34,$M$2)=0,IF(MOD(INT((A34-1)/$M$2)+1,2)=1,$M$2,1),IF(MOD(INT((A34-1)/$M$2)+1,2)=1,MOD(A34,$M$2),$M$2-MOD(A34,$M$2)+1)),4,1))</f>
        <v/>
      </c>
      <c r="C34" s="10" t="str">
        <f>Start.listina!$AL42</f>
        <v/>
      </c>
      <c r="D34" s="1" t="str">
        <f>IF(A34&gt;Start.listina!$K$7,"",INT((A34-1)/$M$2)+1)</f>
        <v/>
      </c>
      <c r="E34" s="227" t="str">
        <f>IF(A34&gt;Start.listina!$K$7,"",MIN(F34:L34))</f>
        <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8</v>
      </c>
      <c r="N34" s="1"/>
      <c r="O34" s="1"/>
      <c r="P34" s="1"/>
      <c r="Q34" s="1"/>
      <c r="R34" s="1"/>
      <c r="S34" s="1"/>
      <c r="T34" s="1"/>
      <c r="U34" s="1"/>
      <c r="V34" s="1"/>
      <c r="W34" s="1"/>
      <c r="X34" s="1"/>
      <c r="Y34" s="1"/>
      <c r="Z34" s="1"/>
      <c r="AA34" s="1"/>
      <c r="AB34" s="1"/>
      <c r="AC34" s="1"/>
      <c r="AD34" s="1"/>
      <c r="AE34" s="1"/>
      <c r="AF34" s="1"/>
      <c r="AG34" s="1"/>
      <c r="AH34" s="1"/>
    </row>
    <row r="35" spans="1:34">
      <c r="A35" t="str">
        <f>IF(OR(Start.listina!H43&gt;Start.listina!$K$7,Start.listina!G43=TRUE),"",Start.listina!H43)</f>
        <v/>
      </c>
      <c r="B35" s="1" t="str">
        <f>IF(A35&gt;Start.listina!$K$7,"",ADDRESS(INT((A35-1)/$M$2)+1,IF(MOD(A35,$M$2)=0,IF(MOD(INT((A35-1)/$M$2)+1,2)=1,$M$2,1),IF(MOD(INT((A35-1)/$M$2)+1,2)=1,MOD(A35,$M$2),$M$2-MOD(A35,$M$2)+1)),4,1))</f>
        <v/>
      </c>
      <c r="C35" s="10" t="str">
        <f>Start.listina!$AL43</f>
        <v/>
      </c>
      <c r="D35" s="1" t="str">
        <f>IF(A35&gt;Start.listina!$K$7,"",INT((A35-1)/$M$2)+1)</f>
        <v/>
      </c>
      <c r="E35" s="227" t="str">
        <f>IF(A35&gt;Start.listina!$K$7,"",MIN(F35:L35))</f>
        <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8</v>
      </c>
      <c r="N35" s="1"/>
      <c r="O35" s="1"/>
      <c r="P35" s="1"/>
      <c r="Q35" s="1"/>
      <c r="R35" s="1"/>
      <c r="S35" s="1"/>
      <c r="T35" s="1"/>
      <c r="U35" s="1"/>
      <c r="V35" s="1"/>
      <c r="W35" s="1"/>
      <c r="X35" s="1"/>
      <c r="Y35" s="1"/>
      <c r="Z35" s="1"/>
      <c r="AA35" s="1"/>
      <c r="AB35" s="1"/>
      <c r="AC35" s="1"/>
      <c r="AD35" s="1"/>
      <c r="AE35" s="1"/>
      <c r="AF35" s="1"/>
      <c r="AG35" s="1"/>
      <c r="AH35" s="1"/>
    </row>
    <row r="36" spans="1:34">
      <c r="A36" t="str">
        <f>IF(OR(Start.listina!H44&gt;Start.listina!$K$7,Start.listina!G44=TRUE),"",Start.listina!H44)</f>
        <v/>
      </c>
      <c r="B36" s="1" t="str">
        <f>IF(A36&gt;Start.listina!$K$7,"",ADDRESS(INT((A36-1)/$M$2)+1,IF(MOD(A36,$M$2)=0,IF(MOD(INT((A36-1)/$M$2)+1,2)=1,$M$2,1),IF(MOD(INT((A36-1)/$M$2)+1,2)=1,MOD(A36,$M$2),$M$2-MOD(A36,$M$2)+1)),4,1))</f>
        <v/>
      </c>
      <c r="C36" s="10" t="str">
        <f>Start.listina!$AL44</f>
        <v/>
      </c>
      <c r="D36" s="1" t="str">
        <f>IF(A36&gt;Start.listina!$K$7,"",INT((A36-1)/$M$2)+1)</f>
        <v/>
      </c>
      <c r="E36" s="227" t="str">
        <f>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8</v>
      </c>
      <c r="N36" s="1"/>
      <c r="O36" s="1"/>
      <c r="P36" s="1"/>
      <c r="Q36" s="1"/>
      <c r="R36" s="1"/>
      <c r="S36" s="1"/>
      <c r="T36" s="1"/>
      <c r="U36" s="1"/>
      <c r="V36" s="1"/>
      <c r="W36" s="1"/>
      <c r="X36" s="1"/>
      <c r="Y36" s="1"/>
      <c r="Z36" s="1"/>
      <c r="AA36" s="1"/>
      <c r="AB36" s="1"/>
      <c r="AC36" s="1"/>
      <c r="AD36" s="1"/>
      <c r="AE36" s="1"/>
      <c r="AF36" s="1"/>
      <c r="AG36" s="1"/>
      <c r="AH36" s="1"/>
    </row>
    <row r="37" spans="1:34">
      <c r="A37" t="str">
        <f>IF(OR(Start.listina!H45&gt;Start.listina!$K$7,Start.listina!G45=TRUE),"",Start.listina!H45)</f>
        <v/>
      </c>
      <c r="B37" s="1" t="str">
        <f>IF(A37&gt;Start.listina!$K$7,"",ADDRESS(INT((A37-1)/$M$2)+1,IF(MOD(A37,$M$2)=0,IF(MOD(INT((A37-1)/$M$2)+1,2)=1,$M$2,1),IF(MOD(INT((A37-1)/$M$2)+1,2)=1,MOD(A37,$M$2),$M$2-MOD(A37,$M$2)+1)),4,1))</f>
        <v/>
      </c>
      <c r="C37" s="10" t="str">
        <f>Start.listina!$AL45</f>
        <v/>
      </c>
      <c r="D37" s="1" t="str">
        <f>IF(A37&gt;Start.listina!$K$7,"",INT((A37-1)/$M$2)+1)</f>
        <v/>
      </c>
      <c r="E37" s="227" t="str">
        <f>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8</v>
      </c>
      <c r="N37" s="1"/>
      <c r="O37" s="1"/>
      <c r="P37" s="1"/>
      <c r="Q37" s="1"/>
      <c r="R37" s="1"/>
      <c r="S37" s="1"/>
      <c r="T37" s="1"/>
      <c r="U37" s="1"/>
      <c r="V37" s="1"/>
      <c r="W37" s="1"/>
      <c r="X37" s="1"/>
      <c r="Y37" s="1"/>
      <c r="Z37" s="1"/>
      <c r="AA37" s="1"/>
      <c r="AB37" s="1"/>
      <c r="AC37" s="1"/>
      <c r="AD37" s="1"/>
      <c r="AE37" s="1"/>
      <c r="AF37" s="1"/>
      <c r="AG37" s="1"/>
      <c r="AH37" s="1"/>
    </row>
    <row r="38" spans="1:34">
      <c r="A38" t="str">
        <f>IF(OR(Start.listina!H46&gt;Start.listina!$K$7,Start.listina!G46=TRUE),"",Start.listina!H46)</f>
        <v/>
      </c>
      <c r="B38" s="1" t="str">
        <f>IF(A38&gt;Start.listina!$K$7,"",ADDRESS(INT((A38-1)/$M$2)+1,IF(MOD(A38,$M$2)=0,IF(MOD(INT((A38-1)/$M$2)+1,2)=1,$M$2,1),IF(MOD(INT((A38-1)/$M$2)+1,2)=1,MOD(A38,$M$2),$M$2-MOD(A38,$M$2)+1)),4,1))</f>
        <v/>
      </c>
      <c r="C38" s="10" t="str">
        <f>Start.listina!$AL46</f>
        <v/>
      </c>
      <c r="D38" s="1" t="str">
        <f>IF(A38&gt;Start.listina!$K$7,"",INT((A38-1)/$M$2)+1)</f>
        <v/>
      </c>
      <c r="E38" s="227" t="str">
        <f>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8</v>
      </c>
      <c r="N38" s="1"/>
      <c r="O38" s="1"/>
      <c r="P38" s="1"/>
      <c r="Q38" s="1"/>
      <c r="R38" s="1"/>
      <c r="S38" s="1"/>
      <c r="T38" s="1"/>
      <c r="U38" s="1"/>
      <c r="V38" s="1"/>
      <c r="W38" s="1"/>
      <c r="X38" s="1"/>
      <c r="Y38" s="1"/>
      <c r="Z38" s="1"/>
      <c r="AA38" s="1"/>
      <c r="AB38" s="1"/>
      <c r="AC38" s="1"/>
      <c r="AD38" s="1"/>
      <c r="AE38" s="1"/>
      <c r="AF38" s="1"/>
      <c r="AG38" s="1"/>
      <c r="AH38" s="1"/>
    </row>
    <row r="39" spans="1:34">
      <c r="A39" t="str">
        <f>IF(OR(Start.listina!H47&gt;Start.listina!$K$7,Start.listina!G47=TRUE),"",Start.listina!H47)</f>
        <v/>
      </c>
      <c r="B39" s="1" t="str">
        <f>IF(A39&gt;Start.listina!$K$7,"",ADDRESS(INT((A39-1)/$M$2)+1,IF(MOD(A39,$M$2)=0,IF(MOD(INT((A39-1)/$M$2)+1,2)=1,$M$2,1),IF(MOD(INT((A39-1)/$M$2)+1,2)=1,MOD(A39,$M$2),$M$2-MOD(A39,$M$2)+1)),4,1))</f>
        <v/>
      </c>
      <c r="C39" s="10" t="str">
        <f>Start.listina!$AL47</f>
        <v/>
      </c>
      <c r="D39" s="1" t="str">
        <f>IF(A39&gt;Start.listina!$K$7,"",INT((A39-1)/$M$2)+1)</f>
        <v/>
      </c>
      <c r="E39" s="227" t="str">
        <f>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8</v>
      </c>
      <c r="N39" s="1"/>
      <c r="O39" s="1"/>
      <c r="P39" s="1"/>
      <c r="Q39" s="1"/>
      <c r="R39" s="1"/>
      <c r="S39" s="1"/>
      <c r="T39" s="1"/>
      <c r="U39" s="1"/>
      <c r="V39" s="1"/>
      <c r="W39" s="1"/>
      <c r="X39" s="1"/>
      <c r="Y39" s="1"/>
      <c r="Z39" s="1"/>
      <c r="AA39" s="1"/>
      <c r="AB39" s="1"/>
      <c r="AC39" s="1"/>
      <c r="AD39" s="1"/>
      <c r="AE39" s="1"/>
      <c r="AF39" s="1"/>
      <c r="AG39" s="1"/>
      <c r="AH39" s="1"/>
    </row>
    <row r="40" spans="1:34">
      <c r="A40" t="str">
        <f>IF(OR(Start.listina!H48&gt;Start.listina!$K$7,Start.listina!G48=TRUE),"",Start.listina!H48)</f>
        <v/>
      </c>
      <c r="B40" s="1" t="str">
        <f>IF(A40&gt;Start.listina!$K$7,"",ADDRESS(INT((A40-1)/$M$2)+1,IF(MOD(A40,$M$2)=0,IF(MOD(INT((A40-1)/$M$2)+1,2)=1,$M$2,1),IF(MOD(INT((A40-1)/$M$2)+1,2)=1,MOD(A40,$M$2),$M$2-MOD(A40,$M$2)+1)),4,1))</f>
        <v/>
      </c>
      <c r="C40" s="10" t="str">
        <f>Start.listina!$AL48</f>
        <v/>
      </c>
      <c r="D40" s="1" t="str">
        <f>IF(A40&gt;Start.listina!$K$7,"",INT((A40-1)/$M$2)+1)</f>
        <v/>
      </c>
      <c r="E40" s="227" t="str">
        <f>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8</v>
      </c>
      <c r="N40" s="1"/>
      <c r="O40" s="1"/>
      <c r="P40" s="1"/>
      <c r="Q40" s="1"/>
      <c r="R40" s="1"/>
      <c r="S40" s="1"/>
      <c r="T40" s="1"/>
      <c r="U40" s="1"/>
      <c r="V40" s="1"/>
      <c r="W40" s="1"/>
      <c r="X40" s="1"/>
      <c r="Y40" s="1"/>
      <c r="Z40" s="1"/>
      <c r="AA40" s="1"/>
      <c r="AB40" s="1"/>
      <c r="AC40" s="1"/>
      <c r="AD40" s="1"/>
      <c r="AE40" s="1"/>
      <c r="AF40" s="1"/>
      <c r="AG40" s="1"/>
      <c r="AH40" s="1"/>
    </row>
    <row r="41" spans="1:34">
      <c r="A41" t="str">
        <f>IF(OR(Start.listina!H49&gt;Start.listina!$K$7,Start.listina!G49=TRUE),"",Start.listina!H49)</f>
        <v/>
      </c>
      <c r="B41" s="1" t="str">
        <f>IF(A41&gt;Start.listina!$K$7,"",ADDRESS(INT((A41-1)/$M$2)+1,IF(MOD(A41,$M$2)=0,IF(MOD(INT((A41-1)/$M$2)+1,2)=1,$M$2,1),IF(MOD(INT((A41-1)/$M$2)+1,2)=1,MOD(A41,$M$2),$M$2-MOD(A41,$M$2)+1)),4,1))</f>
        <v/>
      </c>
      <c r="C41" s="10" t="str">
        <f>Start.listina!$AL49</f>
        <v/>
      </c>
      <c r="D41" s="1" t="str">
        <f>IF(A41&gt;Start.listina!$K$7,"",INT((A41-1)/$M$2)+1)</f>
        <v/>
      </c>
      <c r="E41" s="227" t="str">
        <f>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8</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10" t="str">
        <f>Start.listina!$AL50</f>
        <v/>
      </c>
      <c r="D42" s="1" t="str">
        <f>IF(A42&gt;Start.listina!$K$7,"",INT((A42-1)/$M$2)+1)</f>
        <v/>
      </c>
      <c r="E42" s="227"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8</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10" t="str">
        <f>Start.listina!$AL51</f>
        <v/>
      </c>
      <c r="D43" s="1" t="str">
        <f>IF(A43&gt;Start.listina!$K$7,"",INT((A43-1)/$M$2)+1)</f>
        <v/>
      </c>
      <c r="E43" s="227"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8</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10" t="str">
        <f>Start.listina!$AL52</f>
        <v/>
      </c>
      <c r="D44" s="1" t="str">
        <f>IF(A44&gt;Start.listina!$K$7,"",INT((A44-1)/$M$2)+1)</f>
        <v/>
      </c>
      <c r="E44" s="227"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8</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10" t="str">
        <f>Start.listina!$AL53</f>
        <v/>
      </c>
      <c r="D45" s="1" t="str">
        <f>IF(A45&gt;Start.listina!$K$7,"",INT((A45-1)/$M$2)+1)</f>
        <v/>
      </c>
      <c r="E45" s="227"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8</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10" t="str">
        <f>Start.listina!$AL54</f>
        <v/>
      </c>
      <c r="D46" s="1" t="str">
        <f>IF(A46&gt;Start.listina!$K$7,"",INT((A46-1)/$M$2)+1)</f>
        <v/>
      </c>
      <c r="E46" s="227"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8</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8</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8</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8</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8</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8</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8</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8</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8</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8</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8</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8</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8</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8</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8</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8</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8</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8</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8</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8</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8</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8</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8</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8</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8</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8</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8</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8</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8</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8</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8</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8</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8</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8</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8</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8</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8</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8</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8</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8</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8</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8</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8</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8</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8</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8</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8</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8</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8</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8</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8</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8</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8</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8</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8</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8</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8</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8</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8</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8</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8</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8</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8</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8</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8</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8</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8</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8</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8</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8</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8</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8</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8</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8</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8</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8</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8</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8</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8</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8</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8</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8</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8</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8</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8</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8</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8</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8</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8</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8</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8</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8</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8</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8</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8</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8</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8</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8</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8</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8</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8</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8</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8</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8</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8</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8</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8</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8</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8</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8</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8</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8</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8</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8</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8</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8</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8</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8</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8</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8</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8</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8</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8</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8</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8</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8</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8</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8</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8</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8</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8</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8</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8</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8</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8</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8</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8</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8</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8</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8</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8</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8</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8</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8</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8</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8</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8</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8</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8</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335</v>
      </c>
      <c r="N1" s="355"/>
      <c r="O1" s="1"/>
      <c r="P1" s="1"/>
    </row>
    <row r="2" spans="2:16" ht="13.5" thickBot="1"/>
    <row r="3" spans="2:16" ht="13.5" thickBot="1">
      <c r="B3" s="1"/>
      <c r="C3" s="368" t="s">
        <v>342</v>
      </c>
      <c r="D3" s="356"/>
      <c r="E3" s="356"/>
      <c r="F3" s="356"/>
      <c r="G3" s="356"/>
      <c r="H3" s="356"/>
      <c r="I3" s="357"/>
      <c r="J3" s="358"/>
    </row>
    <row r="4" spans="2:16" ht="51" customHeight="1" thickBot="1">
      <c r="B4" s="359" t="s">
        <v>333</v>
      </c>
      <c r="C4" s="360" t="s">
        <v>334</v>
      </c>
      <c r="D4" s="361" t="s">
        <v>340</v>
      </c>
      <c r="E4" s="361" t="s">
        <v>336</v>
      </c>
      <c r="F4" s="361" t="s">
        <v>341</v>
      </c>
      <c r="G4" s="361" t="s">
        <v>337</v>
      </c>
      <c r="H4" s="366" t="s">
        <v>338</v>
      </c>
      <c r="I4" s="365" t="s">
        <v>339</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310</v>
      </c>
      <c r="B1" s="16"/>
      <c r="C1" s="16"/>
      <c r="D1" s="16"/>
      <c r="E1" s="16"/>
      <c r="F1" s="16"/>
      <c r="G1" s="16"/>
      <c r="H1" s="16"/>
      <c r="I1" s="16"/>
      <c r="J1" s="16"/>
      <c r="K1" s="16"/>
      <c r="L1" s="16"/>
      <c r="M1" s="16"/>
      <c r="N1" s="16"/>
      <c r="O1" s="16"/>
      <c r="P1" s="16"/>
      <c r="Q1" s="16"/>
      <c r="R1" s="16"/>
      <c r="S1" s="16"/>
      <c r="T1" s="16"/>
      <c r="U1" s="16"/>
      <c r="V1" s="16"/>
      <c r="W1" s="16"/>
      <c r="X1" s="16"/>
      <c r="Y1" s="16"/>
      <c r="Z1" s="346"/>
      <c r="AA1" s="346" t="s">
        <v>323</v>
      </c>
      <c r="AB1" s="346" t="s">
        <v>24</v>
      </c>
      <c r="AC1" s="346" t="s">
        <v>287</v>
      </c>
      <c r="AD1" s="346" t="s">
        <v>286</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322</v>
      </c>
      <c r="AB2" s="338"/>
      <c r="AC2" s="339"/>
      <c r="AD2" s="339"/>
      <c r="AE2" s="339"/>
    </row>
    <row r="3" spans="1:31" ht="18">
      <c r="A3" s="338" t="s">
        <v>322</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312</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311</v>
      </c>
      <c r="AB10" s="338"/>
      <c r="AC10" s="339"/>
      <c r="AD10" s="339"/>
      <c r="AE10" s="339"/>
    </row>
    <row r="11" spans="1:31" ht="18">
      <c r="A11" s="338" t="s">
        <v>311</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312</v>
      </c>
      <c r="D13" s="341"/>
      <c r="E13" s="15"/>
      <c r="G13" s="340" t="s">
        <v>313</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317</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312</v>
      </c>
      <c r="D21" s="342"/>
      <c r="E21" s="15"/>
      <c r="F21" s="17"/>
      <c r="G21" s="340" t="s">
        <v>313</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6"/>
      <c r="AA24" s="338" t="s">
        <v>317</v>
      </c>
      <c r="AB24" s="338"/>
      <c r="AC24" s="338"/>
      <c r="AD24" s="16"/>
      <c r="AE24" s="16"/>
    </row>
    <row r="25" spans="1:31">
      <c r="A25" s="344"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320</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312</v>
      </c>
      <c r="D31" s="342"/>
      <c r="E31" s="15"/>
      <c r="F31" s="17"/>
      <c r="G31" s="340" t="s">
        <v>313</v>
      </c>
      <c r="H31" s="342"/>
      <c r="I31" s="15"/>
      <c r="J31" s="17"/>
      <c r="K31" s="340" t="s">
        <v>321</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320</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267</v>
      </c>
      <c r="B1" s="87"/>
      <c r="C1" s="87"/>
      <c r="E1" s="87"/>
      <c r="K1" s="90" t="s">
        <v>266</v>
      </c>
      <c r="L1" s="238" t="e">
        <f>'Kvalita turnaje'!#REF!</f>
        <v>#REF!</v>
      </c>
    </row>
    <row r="2" spans="1:12" ht="13.5" thickBot="1">
      <c r="A2" s="244">
        <v>1</v>
      </c>
      <c r="B2" s="244">
        <v>2</v>
      </c>
      <c r="C2" s="244">
        <v>3</v>
      </c>
      <c r="D2" s="244">
        <v>4</v>
      </c>
      <c r="E2" s="244">
        <v>5</v>
      </c>
      <c r="F2" s="244">
        <v>6</v>
      </c>
      <c r="G2" s="132" t="s">
        <v>269</v>
      </c>
      <c r="I2" s="91" t="s">
        <v>248</v>
      </c>
      <c r="K2" s="90" t="s">
        <v>264</v>
      </c>
      <c r="L2" s="91">
        <f>IF(TYPE(VLOOKUP(Start.listina!N2,Bonusy!A4:B8,2,0))&gt;3,0,VLOOKUP(Start.listina!N2,Bonusy!A4:B8,2,0))</f>
        <v>0</v>
      </c>
    </row>
    <row r="3" spans="1:12" ht="35.450000000000003" customHeight="1" thickBot="1">
      <c r="A3" s="240" t="s">
        <v>225</v>
      </c>
      <c r="B3" s="229" t="s">
        <v>254</v>
      </c>
      <c r="C3" s="236" t="s">
        <v>257</v>
      </c>
      <c r="D3" s="236" t="s">
        <v>258</v>
      </c>
      <c r="E3" s="236" t="s">
        <v>268</v>
      </c>
      <c r="F3" s="239" t="s">
        <v>246</v>
      </c>
      <c r="G3" s="234" t="s">
        <v>255</v>
      </c>
      <c r="H3" s="235">
        <f>'Počet kol'!$D$3</f>
        <v>0</v>
      </c>
      <c r="I3" s="242">
        <f>Start.listina!$K$7</f>
        <v>8</v>
      </c>
      <c r="K3" s="90" t="s">
        <v>265</v>
      </c>
      <c r="L3" s="91">
        <f>IF(TYPE(VLOOKUP(Start.listina!N2,Paušál!A4:B7,2,0))&gt;3,0,VLOOKUP(Start.listina!N2,Paušál!A4:B7,2,0))</f>
        <v>1</v>
      </c>
    </row>
    <row r="4" spans="1:12">
      <c r="A4" s="241">
        <v>1</v>
      </c>
      <c r="B4" s="237">
        <f>J4*($H$3-C4+D4)</f>
        <v>0</v>
      </c>
      <c r="C4" s="1">
        <v>0</v>
      </c>
      <c r="D4" s="132">
        <v>0</v>
      </c>
      <c r="E4" s="132" t="e">
        <f t="shared" ref="E4:E24" si="0">J4*(B4*$L$1+F4)-(J4-1)*$L$3</f>
        <v>#REF!</v>
      </c>
      <c r="F4" s="132">
        <f>IF(A4&lt;$I$3,$L$2,0)</f>
        <v>0</v>
      </c>
      <c r="J4">
        <f t="shared" ref="J4:J25" si="1">IF($I$3&lt;=A4,0,1)</f>
        <v>1</v>
      </c>
    </row>
    <row r="5" spans="1:12">
      <c r="A5" s="241">
        <v>2</v>
      </c>
      <c r="B5" s="237">
        <f>J5*($H$3-C5+D5)</f>
        <v>-1</v>
      </c>
      <c r="C5" s="1">
        <v>1</v>
      </c>
      <c r="D5" s="132">
        <v>0</v>
      </c>
      <c r="E5" s="132" t="e">
        <f t="shared" si="0"/>
        <v>#REF!</v>
      </c>
      <c r="F5" s="132">
        <f t="shared" ref="F5:F68" si="2">IF(A5&lt;$I$3,$L$2,0)</f>
        <v>0</v>
      </c>
      <c r="J5">
        <f t="shared" si="1"/>
        <v>1</v>
      </c>
    </row>
    <row r="6" spans="1:12">
      <c r="A6" s="241">
        <v>3</v>
      </c>
      <c r="B6" s="237">
        <f t="shared" ref="B6:B69" si="3">J6*($H$3-C6+D6)</f>
        <v>-1.5</v>
      </c>
      <c r="C6" s="1">
        <v>2</v>
      </c>
      <c r="D6" s="237">
        <f>1/2</f>
        <v>0.5</v>
      </c>
      <c r="E6" s="132" t="e">
        <f t="shared" si="0"/>
        <v>#REF!</v>
      </c>
      <c r="F6" s="132">
        <f t="shared" si="2"/>
        <v>0</v>
      </c>
      <c r="J6">
        <f t="shared" si="1"/>
        <v>1</v>
      </c>
    </row>
    <row r="7" spans="1:12">
      <c r="A7" s="241">
        <v>4</v>
      </c>
      <c r="B7" s="237">
        <f t="shared" si="3"/>
        <v>-2</v>
      </c>
      <c r="C7" s="1">
        <v>2</v>
      </c>
      <c r="D7" s="132">
        <v>0</v>
      </c>
      <c r="E7" s="132" t="e">
        <f t="shared" si="0"/>
        <v>#REF!</v>
      </c>
      <c r="F7" s="132">
        <f t="shared" si="2"/>
        <v>0</v>
      </c>
      <c r="J7">
        <f t="shared" si="1"/>
        <v>1</v>
      </c>
    </row>
    <row r="8" spans="1:12">
      <c r="A8" s="241">
        <v>5</v>
      </c>
      <c r="B8" s="237">
        <f t="shared" si="3"/>
        <v>-2.25</v>
      </c>
      <c r="C8" s="1">
        <v>3</v>
      </c>
      <c r="D8" s="132">
        <f>3/4</f>
        <v>0.75</v>
      </c>
      <c r="E8" s="132" t="e">
        <f t="shared" si="0"/>
        <v>#REF!</v>
      </c>
      <c r="F8" s="132">
        <f t="shared" si="2"/>
        <v>0</v>
      </c>
      <c r="J8">
        <f t="shared" si="1"/>
        <v>1</v>
      </c>
    </row>
    <row r="9" spans="1:12">
      <c r="A9" s="241">
        <v>6</v>
      </c>
      <c r="B9" s="237">
        <f t="shared" si="3"/>
        <v>-2.5</v>
      </c>
      <c r="C9" s="1">
        <v>3</v>
      </c>
      <c r="D9" s="132">
        <f>2/4</f>
        <v>0.5</v>
      </c>
      <c r="E9" s="132" t="e">
        <f t="shared" si="0"/>
        <v>#REF!</v>
      </c>
      <c r="F9" s="132">
        <f t="shared" si="2"/>
        <v>0</v>
      </c>
      <c r="J9">
        <f t="shared" si="1"/>
        <v>1</v>
      </c>
    </row>
    <row r="10" spans="1:12">
      <c r="A10" s="241">
        <v>7</v>
      </c>
      <c r="B10" s="237">
        <f t="shared" si="3"/>
        <v>-2.75</v>
      </c>
      <c r="C10" s="1">
        <v>3</v>
      </c>
      <c r="D10" s="132">
        <f>1/4</f>
        <v>0.25</v>
      </c>
      <c r="E10" s="132" t="e">
        <f t="shared" si="0"/>
        <v>#REF!</v>
      </c>
      <c r="F10" s="132">
        <f t="shared" si="2"/>
        <v>0</v>
      </c>
      <c r="J10">
        <f t="shared" si="1"/>
        <v>1</v>
      </c>
    </row>
    <row r="11" spans="1:12">
      <c r="A11" s="241">
        <v>8</v>
      </c>
      <c r="B11" s="237">
        <f t="shared" si="3"/>
        <v>0</v>
      </c>
      <c r="C11" s="1">
        <v>3</v>
      </c>
      <c r="D11" s="132">
        <v>0</v>
      </c>
      <c r="E11" s="132" t="e">
        <f t="shared" si="0"/>
        <v>#REF!</v>
      </c>
      <c r="F11" s="132">
        <f t="shared" si="2"/>
        <v>0</v>
      </c>
      <c r="J11">
        <f t="shared" si="1"/>
        <v>0</v>
      </c>
    </row>
    <row r="12" spans="1:12">
      <c r="A12" s="241">
        <v>9</v>
      </c>
      <c r="B12" s="237">
        <f t="shared" si="3"/>
        <v>0</v>
      </c>
      <c r="C12" s="1">
        <v>4</v>
      </c>
      <c r="D12" s="132">
        <f>7/8</f>
        <v>0.875</v>
      </c>
      <c r="E12" s="132" t="e">
        <f t="shared" si="0"/>
        <v>#REF!</v>
      </c>
      <c r="F12" s="132">
        <f t="shared" si="2"/>
        <v>0</v>
      </c>
      <c r="J12">
        <f t="shared" si="1"/>
        <v>0</v>
      </c>
    </row>
    <row r="13" spans="1:12">
      <c r="A13" s="241">
        <v>10</v>
      </c>
      <c r="B13" s="237">
        <f t="shared" si="3"/>
        <v>0</v>
      </c>
      <c r="C13" s="1">
        <v>4</v>
      </c>
      <c r="D13" s="132">
        <f>6/8</f>
        <v>0.75</v>
      </c>
      <c r="E13" s="132" t="e">
        <f t="shared" si="0"/>
        <v>#REF!</v>
      </c>
      <c r="F13" s="132">
        <f t="shared" si="2"/>
        <v>0</v>
      </c>
      <c r="J13">
        <f t="shared" si="1"/>
        <v>0</v>
      </c>
    </row>
    <row r="14" spans="1:12">
      <c r="A14" s="241">
        <v>11</v>
      </c>
      <c r="B14" s="237">
        <f t="shared" si="3"/>
        <v>0</v>
      </c>
      <c r="C14" s="1">
        <v>4</v>
      </c>
      <c r="D14" s="132">
        <f>5/8</f>
        <v>0.625</v>
      </c>
      <c r="E14" s="132" t="e">
        <f t="shared" si="0"/>
        <v>#REF!</v>
      </c>
      <c r="F14" s="132">
        <f t="shared" si="2"/>
        <v>0</v>
      </c>
      <c r="J14">
        <f t="shared" si="1"/>
        <v>0</v>
      </c>
    </row>
    <row r="15" spans="1:12">
      <c r="A15" s="241">
        <v>12</v>
      </c>
      <c r="B15" s="237">
        <f t="shared" si="3"/>
        <v>0</v>
      </c>
      <c r="C15" s="1">
        <v>4</v>
      </c>
      <c r="D15" s="132">
        <f>4/8</f>
        <v>0.5</v>
      </c>
      <c r="E15" s="132" t="e">
        <f t="shared" si="0"/>
        <v>#REF!</v>
      </c>
      <c r="F15" s="132">
        <f t="shared" si="2"/>
        <v>0</v>
      </c>
      <c r="J15">
        <f t="shared" si="1"/>
        <v>0</v>
      </c>
    </row>
    <row r="16" spans="1:12">
      <c r="A16" s="241">
        <v>13</v>
      </c>
      <c r="B16" s="237">
        <f t="shared" si="3"/>
        <v>0</v>
      </c>
      <c r="C16" s="1">
        <v>4</v>
      </c>
      <c r="D16" s="132">
        <f>3/8</f>
        <v>0.375</v>
      </c>
      <c r="E16" s="132" t="e">
        <f t="shared" si="0"/>
        <v>#REF!</v>
      </c>
      <c r="F16" s="132">
        <f t="shared" si="2"/>
        <v>0</v>
      </c>
      <c r="J16">
        <f t="shared" si="1"/>
        <v>0</v>
      </c>
    </row>
    <row r="17" spans="1:10">
      <c r="A17" s="241">
        <v>14</v>
      </c>
      <c r="B17" s="237">
        <f t="shared" si="3"/>
        <v>0</v>
      </c>
      <c r="C17" s="1">
        <v>4</v>
      </c>
      <c r="D17" s="132">
        <f>2/8</f>
        <v>0.25</v>
      </c>
      <c r="E17" s="132" t="e">
        <f t="shared" si="0"/>
        <v>#REF!</v>
      </c>
      <c r="F17" s="132">
        <f t="shared" si="2"/>
        <v>0</v>
      </c>
      <c r="J17">
        <f t="shared" si="1"/>
        <v>0</v>
      </c>
    </row>
    <row r="18" spans="1:10">
      <c r="A18" s="241">
        <v>15</v>
      </c>
      <c r="B18" s="237">
        <f t="shared" si="3"/>
        <v>0</v>
      </c>
      <c r="C18" s="1">
        <v>4</v>
      </c>
      <c r="D18" s="132">
        <f>1/8</f>
        <v>0.125</v>
      </c>
      <c r="E18" s="132" t="e">
        <f t="shared" si="0"/>
        <v>#REF!</v>
      </c>
      <c r="F18" s="132">
        <f t="shared" si="2"/>
        <v>0</v>
      </c>
      <c r="J18">
        <f t="shared" si="1"/>
        <v>0</v>
      </c>
    </row>
    <row r="19" spans="1:10">
      <c r="A19" s="241">
        <v>16</v>
      </c>
      <c r="B19" s="237">
        <f t="shared" si="3"/>
        <v>0</v>
      </c>
      <c r="C19" s="1">
        <v>4</v>
      </c>
      <c r="D19" s="132">
        <v>0</v>
      </c>
      <c r="E19" s="132" t="e">
        <f t="shared" si="0"/>
        <v>#REF!</v>
      </c>
      <c r="F19" s="132">
        <f t="shared" si="2"/>
        <v>0</v>
      </c>
      <c r="J19">
        <f t="shared" si="1"/>
        <v>0</v>
      </c>
    </row>
    <row r="20" spans="1:10">
      <c r="A20" s="241">
        <v>17</v>
      </c>
      <c r="B20" s="237">
        <f t="shared" si="3"/>
        <v>0</v>
      </c>
      <c r="C20" s="1">
        <v>5</v>
      </c>
      <c r="D20" s="132">
        <f>15/16</f>
        <v>0.9375</v>
      </c>
      <c r="E20" s="132" t="e">
        <f t="shared" si="0"/>
        <v>#REF!</v>
      </c>
      <c r="F20" s="132">
        <f t="shared" si="2"/>
        <v>0</v>
      </c>
      <c r="J20">
        <f t="shared" si="1"/>
        <v>0</v>
      </c>
    </row>
    <row r="21" spans="1:10">
      <c r="A21" s="241">
        <v>18</v>
      </c>
      <c r="B21" s="237">
        <f t="shared" si="3"/>
        <v>0</v>
      </c>
      <c r="C21" s="1">
        <v>5</v>
      </c>
      <c r="D21" s="132">
        <f>14/16</f>
        <v>0.875</v>
      </c>
      <c r="E21" s="132" t="e">
        <f t="shared" si="0"/>
        <v>#REF!</v>
      </c>
      <c r="F21" s="132">
        <f t="shared" si="2"/>
        <v>0</v>
      </c>
      <c r="J21">
        <f t="shared" si="1"/>
        <v>0</v>
      </c>
    </row>
    <row r="22" spans="1:10">
      <c r="A22" s="241">
        <v>19</v>
      </c>
      <c r="B22" s="237">
        <f t="shared" si="3"/>
        <v>0</v>
      </c>
      <c r="C22" s="1">
        <v>5</v>
      </c>
      <c r="D22" s="132">
        <f>13/16</f>
        <v>0.8125</v>
      </c>
      <c r="E22" s="132" t="e">
        <f t="shared" si="0"/>
        <v>#REF!</v>
      </c>
      <c r="F22" s="132">
        <f t="shared" si="2"/>
        <v>0</v>
      </c>
      <c r="J22">
        <f t="shared" si="1"/>
        <v>0</v>
      </c>
    </row>
    <row r="23" spans="1:10">
      <c r="A23" s="241">
        <v>20</v>
      </c>
      <c r="B23" s="237">
        <f t="shared" si="3"/>
        <v>0</v>
      </c>
      <c r="C23" s="1">
        <v>5</v>
      </c>
      <c r="D23" s="132">
        <f>12/16</f>
        <v>0.75</v>
      </c>
      <c r="E23" s="132" t="e">
        <f t="shared" si="0"/>
        <v>#REF!</v>
      </c>
      <c r="F23" s="132">
        <f t="shared" si="2"/>
        <v>0</v>
      </c>
      <c r="J23">
        <f t="shared" si="1"/>
        <v>0</v>
      </c>
    </row>
    <row r="24" spans="1:10">
      <c r="A24" s="241">
        <v>21</v>
      </c>
      <c r="B24" s="237">
        <f t="shared" si="3"/>
        <v>0</v>
      </c>
      <c r="C24" s="1">
        <v>5</v>
      </c>
      <c r="D24" s="132">
        <f>11/16</f>
        <v>0.6875</v>
      </c>
      <c r="E24" s="132" t="e">
        <f t="shared" si="0"/>
        <v>#REF!</v>
      </c>
      <c r="F24" s="132">
        <f t="shared" si="2"/>
        <v>0</v>
      </c>
      <c r="J24">
        <f t="shared" si="1"/>
        <v>0</v>
      </c>
    </row>
    <row r="25" spans="1:10">
      <c r="A25" s="241">
        <v>22</v>
      </c>
      <c r="B25" s="237">
        <f t="shared" si="3"/>
        <v>0</v>
      </c>
      <c r="C25" s="1">
        <v>5</v>
      </c>
      <c r="D25" s="132">
        <f>10/16</f>
        <v>0.625</v>
      </c>
      <c r="E25" s="132" t="e">
        <f>J25*(B25*$L$1+F25)-(J25-1)*$L$3</f>
        <v>#REF!</v>
      </c>
      <c r="F25" s="132">
        <f t="shared" si="2"/>
        <v>0</v>
      </c>
      <c r="J25">
        <f t="shared" si="1"/>
        <v>0</v>
      </c>
    </row>
    <row r="26" spans="1:10">
      <c r="A26" s="241">
        <v>23</v>
      </c>
      <c r="B26" s="237">
        <f t="shared" si="3"/>
        <v>0</v>
      </c>
      <c r="C26" s="1">
        <v>5</v>
      </c>
      <c r="D26" s="132">
        <f>9/16</f>
        <v>0.5625</v>
      </c>
      <c r="E26" s="132" t="e">
        <f t="shared" ref="E26:E89" si="4">J26*(B26*$L$1+F26)-(J26-1)*$L$3</f>
        <v>#REF!</v>
      </c>
      <c r="F26" s="132">
        <f t="shared" si="2"/>
        <v>0</v>
      </c>
      <c r="J26">
        <f>IF($I$3&lt;=A26,0,1)</f>
        <v>0</v>
      </c>
    </row>
    <row r="27" spans="1:10">
      <c r="A27" s="241">
        <v>24</v>
      </c>
      <c r="B27" s="237">
        <f t="shared" si="3"/>
        <v>0</v>
      </c>
      <c r="C27" s="1">
        <v>5</v>
      </c>
      <c r="D27" s="132">
        <f>8/16</f>
        <v>0.5</v>
      </c>
      <c r="E27" s="132" t="e">
        <f t="shared" si="4"/>
        <v>#REF!</v>
      </c>
      <c r="F27" s="132">
        <f t="shared" si="2"/>
        <v>0</v>
      </c>
      <c r="J27">
        <f t="shared" ref="J27:J90" si="5">IF($I$3&lt;=A27,0,1)</f>
        <v>0</v>
      </c>
    </row>
    <row r="28" spans="1:10">
      <c r="A28" s="241">
        <v>25</v>
      </c>
      <c r="B28" s="237">
        <f t="shared" si="3"/>
        <v>0</v>
      </c>
      <c r="C28" s="1">
        <v>5</v>
      </c>
      <c r="D28" s="132">
        <f>7/16</f>
        <v>0.4375</v>
      </c>
      <c r="E28" s="132" t="e">
        <f t="shared" si="4"/>
        <v>#REF!</v>
      </c>
      <c r="F28" s="132">
        <f t="shared" si="2"/>
        <v>0</v>
      </c>
      <c r="J28">
        <f t="shared" si="5"/>
        <v>0</v>
      </c>
    </row>
    <row r="29" spans="1:10">
      <c r="A29" s="241">
        <v>26</v>
      </c>
      <c r="B29" s="237">
        <f t="shared" si="3"/>
        <v>0</v>
      </c>
      <c r="C29" s="1">
        <v>5</v>
      </c>
      <c r="D29" s="132">
        <f>6/16</f>
        <v>0.375</v>
      </c>
      <c r="E29" s="132" t="e">
        <f t="shared" si="4"/>
        <v>#REF!</v>
      </c>
      <c r="F29" s="132">
        <f t="shared" si="2"/>
        <v>0</v>
      </c>
      <c r="J29">
        <f t="shared" si="5"/>
        <v>0</v>
      </c>
    </row>
    <row r="30" spans="1:10">
      <c r="A30" s="241">
        <v>27</v>
      </c>
      <c r="B30" s="237">
        <f t="shared" si="3"/>
        <v>0</v>
      </c>
      <c r="C30" s="1">
        <v>5</v>
      </c>
      <c r="D30" s="132">
        <f>5/16</f>
        <v>0.3125</v>
      </c>
      <c r="E30" s="132" t="e">
        <f t="shared" si="4"/>
        <v>#REF!</v>
      </c>
      <c r="F30" s="132">
        <f t="shared" si="2"/>
        <v>0</v>
      </c>
      <c r="J30">
        <f t="shared" si="5"/>
        <v>0</v>
      </c>
    </row>
    <row r="31" spans="1:10">
      <c r="A31" s="241">
        <v>28</v>
      </c>
      <c r="B31" s="237">
        <f t="shared" si="3"/>
        <v>0</v>
      </c>
      <c r="C31" s="1">
        <v>5</v>
      </c>
      <c r="D31" s="132">
        <f>4/16</f>
        <v>0.25</v>
      </c>
      <c r="E31" s="132" t="e">
        <f t="shared" si="4"/>
        <v>#REF!</v>
      </c>
      <c r="F31" s="132">
        <f t="shared" si="2"/>
        <v>0</v>
      </c>
      <c r="J31">
        <f t="shared" si="5"/>
        <v>0</v>
      </c>
    </row>
    <row r="32" spans="1:10">
      <c r="A32" s="241">
        <v>29</v>
      </c>
      <c r="B32" s="237">
        <f t="shared" si="3"/>
        <v>0</v>
      </c>
      <c r="C32" s="1">
        <v>5</v>
      </c>
      <c r="D32" s="132">
        <f>3/16</f>
        <v>0.1875</v>
      </c>
      <c r="E32" s="132" t="e">
        <f t="shared" si="4"/>
        <v>#REF!</v>
      </c>
      <c r="F32" s="132">
        <f t="shared" si="2"/>
        <v>0</v>
      </c>
      <c r="J32">
        <f t="shared" si="5"/>
        <v>0</v>
      </c>
    </row>
    <row r="33" spans="1:10">
      <c r="A33" s="241">
        <v>30</v>
      </c>
      <c r="B33" s="237">
        <f t="shared" si="3"/>
        <v>0</v>
      </c>
      <c r="C33" s="1">
        <v>5</v>
      </c>
      <c r="D33" s="132">
        <f>2/16</f>
        <v>0.125</v>
      </c>
      <c r="E33" s="132" t="e">
        <f t="shared" si="4"/>
        <v>#REF!</v>
      </c>
      <c r="F33" s="132">
        <f t="shared" si="2"/>
        <v>0</v>
      </c>
      <c r="J33">
        <f t="shared" si="5"/>
        <v>0</v>
      </c>
    </row>
    <row r="34" spans="1:10">
      <c r="A34" s="241">
        <v>31</v>
      </c>
      <c r="B34" s="237">
        <f t="shared" si="3"/>
        <v>0</v>
      </c>
      <c r="C34" s="1">
        <v>5</v>
      </c>
      <c r="D34" s="132">
        <f>1/16</f>
        <v>6.25E-2</v>
      </c>
      <c r="E34" s="132" t="e">
        <f t="shared" si="4"/>
        <v>#REF!</v>
      </c>
      <c r="F34" s="132">
        <f t="shared" si="2"/>
        <v>0</v>
      </c>
      <c r="J34">
        <f t="shared" si="5"/>
        <v>0</v>
      </c>
    </row>
    <row r="35" spans="1:10">
      <c r="A35" s="241">
        <v>32</v>
      </c>
      <c r="B35" s="237">
        <f t="shared" si="3"/>
        <v>0</v>
      </c>
      <c r="C35" s="1">
        <v>5</v>
      </c>
      <c r="D35" s="132">
        <v>0</v>
      </c>
      <c r="E35" s="132" t="e">
        <f t="shared" si="4"/>
        <v>#REF!</v>
      </c>
      <c r="F35" s="132">
        <f t="shared" si="2"/>
        <v>0</v>
      </c>
      <c r="J35">
        <f t="shared" si="5"/>
        <v>0</v>
      </c>
    </row>
    <row r="36" spans="1:10">
      <c r="A36" s="241">
        <v>33</v>
      </c>
      <c r="B36" s="237">
        <f t="shared" si="3"/>
        <v>0</v>
      </c>
      <c r="C36" s="1">
        <v>6</v>
      </c>
      <c r="D36" s="132">
        <f>31/32</f>
        <v>0.96875</v>
      </c>
      <c r="E36" s="132" t="e">
        <f t="shared" si="4"/>
        <v>#REF!</v>
      </c>
      <c r="F36" s="132">
        <f t="shared" si="2"/>
        <v>0</v>
      </c>
      <c r="J36">
        <f t="shared" si="5"/>
        <v>0</v>
      </c>
    </row>
    <row r="37" spans="1:10">
      <c r="A37" s="241">
        <v>34</v>
      </c>
      <c r="B37" s="237">
        <f t="shared" si="3"/>
        <v>0</v>
      </c>
      <c r="C37" s="1">
        <v>6</v>
      </c>
      <c r="D37" s="132">
        <f>30/32</f>
        <v>0.9375</v>
      </c>
      <c r="E37" s="132" t="e">
        <f t="shared" si="4"/>
        <v>#REF!</v>
      </c>
      <c r="F37" s="132">
        <f t="shared" si="2"/>
        <v>0</v>
      </c>
      <c r="J37">
        <f t="shared" si="5"/>
        <v>0</v>
      </c>
    </row>
    <row r="38" spans="1:10">
      <c r="A38" s="241">
        <v>35</v>
      </c>
      <c r="B38" s="237">
        <f t="shared" si="3"/>
        <v>0</v>
      </c>
      <c r="C38" s="1">
        <v>6</v>
      </c>
      <c r="D38" s="132">
        <f>29/32</f>
        <v>0.90625</v>
      </c>
      <c r="E38" s="132" t="e">
        <f t="shared" si="4"/>
        <v>#REF!</v>
      </c>
      <c r="F38" s="132">
        <f t="shared" si="2"/>
        <v>0</v>
      </c>
      <c r="J38">
        <f t="shared" si="5"/>
        <v>0</v>
      </c>
    </row>
    <row r="39" spans="1:10">
      <c r="A39" s="241">
        <v>36</v>
      </c>
      <c r="B39" s="237">
        <f t="shared" si="3"/>
        <v>0</v>
      </c>
      <c r="C39" s="1">
        <v>6</v>
      </c>
      <c r="D39" s="132">
        <f>28/32</f>
        <v>0.875</v>
      </c>
      <c r="E39" s="132" t="e">
        <f t="shared" si="4"/>
        <v>#REF!</v>
      </c>
      <c r="F39" s="132">
        <f t="shared" si="2"/>
        <v>0</v>
      </c>
      <c r="J39">
        <f t="shared" si="5"/>
        <v>0</v>
      </c>
    </row>
    <row r="40" spans="1:10">
      <c r="A40" s="241">
        <v>37</v>
      </c>
      <c r="B40" s="237">
        <f t="shared" si="3"/>
        <v>0</v>
      </c>
      <c r="C40" s="1">
        <v>6</v>
      </c>
      <c r="D40" s="132">
        <f>27/32</f>
        <v>0.84375</v>
      </c>
      <c r="E40" s="132" t="e">
        <f t="shared" si="4"/>
        <v>#REF!</v>
      </c>
      <c r="F40" s="132">
        <f t="shared" si="2"/>
        <v>0</v>
      </c>
      <c r="J40">
        <f t="shared" si="5"/>
        <v>0</v>
      </c>
    </row>
    <row r="41" spans="1:10">
      <c r="A41" s="241">
        <v>38</v>
      </c>
      <c r="B41" s="237">
        <f t="shared" si="3"/>
        <v>0</v>
      </c>
      <c r="C41" s="1">
        <v>6</v>
      </c>
      <c r="D41" s="132">
        <f>26/32</f>
        <v>0.8125</v>
      </c>
      <c r="E41" s="132" t="e">
        <f t="shared" si="4"/>
        <v>#REF!</v>
      </c>
      <c r="F41" s="132">
        <f t="shared" si="2"/>
        <v>0</v>
      </c>
      <c r="J41">
        <f t="shared" si="5"/>
        <v>0</v>
      </c>
    </row>
    <row r="42" spans="1:10">
      <c r="A42" s="241">
        <v>39</v>
      </c>
      <c r="B42" s="237">
        <f t="shared" si="3"/>
        <v>0</v>
      </c>
      <c r="C42" s="1">
        <v>6</v>
      </c>
      <c r="D42" s="132">
        <f>25/32</f>
        <v>0.78125</v>
      </c>
      <c r="E42" s="132" t="e">
        <f t="shared" si="4"/>
        <v>#REF!</v>
      </c>
      <c r="F42" s="132">
        <f t="shared" si="2"/>
        <v>0</v>
      </c>
      <c r="J42">
        <f t="shared" si="5"/>
        <v>0</v>
      </c>
    </row>
    <row r="43" spans="1:10">
      <c r="A43" s="241">
        <v>40</v>
      </c>
      <c r="B43" s="237">
        <f t="shared" si="3"/>
        <v>0</v>
      </c>
      <c r="C43" s="1">
        <v>6</v>
      </c>
      <c r="D43" s="132">
        <f>24/32</f>
        <v>0.75</v>
      </c>
      <c r="E43" s="132" t="e">
        <f t="shared" si="4"/>
        <v>#REF!</v>
      </c>
      <c r="F43" s="132">
        <f t="shared" si="2"/>
        <v>0</v>
      </c>
      <c r="J43">
        <f t="shared" si="5"/>
        <v>0</v>
      </c>
    </row>
    <row r="44" spans="1:10">
      <c r="A44" s="241">
        <v>41</v>
      </c>
      <c r="B44" s="237">
        <f t="shared" si="3"/>
        <v>0</v>
      </c>
      <c r="C44" s="1">
        <v>6</v>
      </c>
      <c r="D44" s="132">
        <f>23/32</f>
        <v>0.71875</v>
      </c>
      <c r="E44" s="132" t="e">
        <f t="shared" si="4"/>
        <v>#REF!</v>
      </c>
      <c r="F44" s="132">
        <f t="shared" si="2"/>
        <v>0</v>
      </c>
      <c r="J44">
        <f t="shared" si="5"/>
        <v>0</v>
      </c>
    </row>
    <row r="45" spans="1:10">
      <c r="A45" s="241">
        <v>42</v>
      </c>
      <c r="B45" s="237">
        <f t="shared" si="3"/>
        <v>0</v>
      </c>
      <c r="C45" s="1">
        <v>6</v>
      </c>
      <c r="D45" s="132">
        <f>22/32</f>
        <v>0.6875</v>
      </c>
      <c r="E45" s="132" t="e">
        <f t="shared" si="4"/>
        <v>#REF!</v>
      </c>
      <c r="F45" s="132">
        <f t="shared" si="2"/>
        <v>0</v>
      </c>
      <c r="J45">
        <f t="shared" si="5"/>
        <v>0</v>
      </c>
    </row>
    <row r="46" spans="1:10">
      <c r="A46" s="241">
        <v>43</v>
      </c>
      <c r="B46" s="237">
        <f t="shared" si="3"/>
        <v>0</v>
      </c>
      <c r="C46" s="1">
        <v>6</v>
      </c>
      <c r="D46" s="132">
        <f>21/32</f>
        <v>0.65625</v>
      </c>
      <c r="E46" s="132" t="e">
        <f t="shared" si="4"/>
        <v>#REF!</v>
      </c>
      <c r="F46" s="132">
        <f t="shared" si="2"/>
        <v>0</v>
      </c>
      <c r="J46">
        <f t="shared" si="5"/>
        <v>0</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262</v>
      </c>
      <c r="B1" s="87"/>
      <c r="C1" s="87"/>
    </row>
    <row r="2" spans="1:3" ht="13.5" thickBot="1"/>
    <row r="3" spans="1:3" ht="26.25" thickBot="1">
      <c r="A3" s="228" t="s">
        <v>260</v>
      </c>
      <c r="B3" s="229"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259</v>
      </c>
      <c r="B1" s="87"/>
      <c r="C1" s="87"/>
    </row>
    <row r="2" spans="1:3" ht="13.5" thickBot="1"/>
    <row r="3" spans="1:3" ht="26.25" thickBot="1">
      <c r="A3" s="228" t="s">
        <v>260</v>
      </c>
      <c r="B3" s="229"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253</v>
      </c>
      <c r="B1" s="87"/>
      <c r="C1" s="87"/>
      <c r="D1" s="87"/>
      <c r="E1" s="87"/>
    </row>
    <row r="2" spans="1:9" ht="13.5" thickBot="1"/>
    <row r="3" spans="1:9" ht="31.15" customHeight="1" thickTop="1" thickBot="1">
      <c r="A3" s="228" t="s">
        <v>250</v>
      </c>
      <c r="B3" s="229" t="s">
        <v>251</v>
      </c>
      <c r="C3" s="230" t="s">
        <v>252</v>
      </c>
      <c r="D3" s="232">
        <f>MAX(D4:D8)</f>
        <v>0</v>
      </c>
      <c r="E3" s="231" t="s">
        <v>256</v>
      </c>
      <c r="F3" s="233">
        <f>Start.listina!$K$7</f>
        <v>8</v>
      </c>
      <c r="G3" s="233"/>
      <c r="I3" s="233"/>
    </row>
    <row r="4" spans="1:9">
      <c r="A4">
        <v>9</v>
      </c>
      <c r="B4">
        <v>16</v>
      </c>
      <c r="C4">
        <v>4</v>
      </c>
      <c r="D4">
        <f>IF(AND($F$3&gt;=A4,$F$3&lt;=B4),C4,0)</f>
        <v>0</v>
      </c>
    </row>
    <row r="5" spans="1:9">
      <c r="A5">
        <v>17</v>
      </c>
      <c r="B5">
        <v>32</v>
      </c>
      <c r="C5">
        <v>5</v>
      </c>
      <c r="D5">
        <f>IF(AND($F$3&gt;=A5,$F$3&lt;=B5),C5,0)</f>
        <v>0</v>
      </c>
    </row>
    <row r="6" spans="1:9">
      <c r="A6">
        <v>33</v>
      </c>
      <c r="B6">
        <v>64</v>
      </c>
      <c r="C6">
        <v>6</v>
      </c>
      <c r="D6">
        <f>IF(AND($F$3&gt;=A6,$F$3&lt;=B6),C6,0)</f>
        <v>0</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13025</v>
      </c>
      <c r="B2" s="71" t="str">
        <f>Start.listina!$K$4</f>
        <v>Memory Cup</v>
      </c>
      <c r="C2" s="72"/>
      <c r="D2" s="73"/>
      <c r="E2" s="11" t="str">
        <f>Start.listina!$K$3</f>
        <v>25.05.2013</v>
      </c>
      <c r="G2" s="133">
        <f>Start.listina!$K$7</f>
        <v>8</v>
      </c>
      <c r="H2" s="91" t="s">
        <v>248</v>
      </c>
      <c r="I2" s="4"/>
    </row>
    <row r="3" spans="1:9" ht="21.75" customHeight="1" thickBot="1">
      <c r="A3" s="4"/>
      <c r="B3" s="4"/>
      <c r="C3" s="4"/>
      <c r="D3" s="4"/>
      <c r="E3" s="4"/>
      <c r="F3" s="4"/>
      <c r="G3" s="4"/>
      <c r="H3" s="4"/>
      <c r="I3" s="4"/>
    </row>
    <row r="4" spans="1:9" ht="24.75" customHeight="1" thickBot="1">
      <c r="A4" s="246" t="s">
        <v>96</v>
      </c>
      <c r="B4" s="245" t="s">
        <v>30</v>
      </c>
      <c r="C4" s="245" t="s">
        <v>97</v>
      </c>
      <c r="D4" s="245" t="s">
        <v>31</v>
      </c>
      <c r="E4" s="245" t="s">
        <v>32</v>
      </c>
      <c r="F4" s="245"/>
      <c r="G4" s="245" t="s">
        <v>99</v>
      </c>
      <c r="H4" s="245" t="s">
        <v>246</v>
      </c>
      <c r="I4" s="247" t="s">
        <v>276</v>
      </c>
    </row>
    <row r="5" spans="1:9">
      <c r="A5" s="13">
        <f>Start.listina!AH11</f>
        <v>2</v>
      </c>
      <c r="B5" s="13">
        <f>Start.listina!I11</f>
        <v>96005</v>
      </c>
      <c r="C5" s="13" t="str">
        <f>Start.listina!J11</f>
        <v>Bukovčík</v>
      </c>
      <c r="D5" s="13" t="str">
        <f>Start.listina!K11</f>
        <v>Jan</v>
      </c>
      <c r="E5" s="13" t="str">
        <f>Start.listina!L11</f>
        <v>PAK Albrechtice</v>
      </c>
      <c r="F5" s="13"/>
      <c r="G5" s="88" t="e">
        <f>IF(N(A5)&gt;0,VLOOKUP(A5,Body!$A$4:$F$259,5,0),"")</f>
        <v>#REF!</v>
      </c>
      <c r="H5" s="4">
        <f>IF(N(A5)&gt;0,VLOOKUP(A5,Body!$A$4:$F$259,6,0),"")</f>
        <v>0</v>
      </c>
      <c r="I5" s="4">
        <f>IF(N(A5)&gt;0,VLOOKUP(A5,Body!$A$4:$F$259,2,0),"")</f>
        <v>-1</v>
      </c>
    </row>
    <row r="6" spans="1:9">
      <c r="A6" s="13"/>
      <c r="B6" s="13">
        <f>Start.listina!O11</f>
        <v>23060</v>
      </c>
      <c r="C6" s="13" t="str">
        <f>Start.listina!P11</f>
        <v>Ševčík</v>
      </c>
      <c r="D6" s="13" t="str">
        <f>Start.listina!Q11</f>
        <v>Jaroslav</v>
      </c>
      <c r="E6" s="13" t="str">
        <f>Start.listina!R11</f>
        <v>PAK Albrechtice</v>
      </c>
      <c r="F6" s="13"/>
      <c r="G6" s="88"/>
      <c r="H6" s="4"/>
      <c r="I6" s="4"/>
    </row>
    <row r="7" spans="1:9">
      <c r="A7" s="13"/>
      <c r="B7" s="13">
        <f>Start.listina!U11</f>
        <v>26034</v>
      </c>
      <c r="C7" s="13" t="str">
        <f>Start.listina!V11</f>
        <v>Vajčovec</v>
      </c>
      <c r="D7" s="13" t="str">
        <f>Start.listina!W11</f>
        <v>Kamil</v>
      </c>
      <c r="E7" s="13" t="str">
        <f>Start.listina!X11</f>
        <v>PAK Albrechtice</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Start.listina!AH12</f>
        <v>1</v>
      </c>
      <c r="B9" s="13">
        <f>Start.listina!I12</f>
        <v>26029</v>
      </c>
      <c r="C9" s="13" t="str">
        <f>Start.listina!J12</f>
        <v>Bury</v>
      </c>
      <c r="D9" s="13" t="str">
        <f>Start.listina!K12</f>
        <v>Radim</v>
      </c>
      <c r="E9" s="13" t="str">
        <f>Start.listina!L12</f>
        <v>TOP - ORLOVÁ</v>
      </c>
      <c r="F9" s="13"/>
      <c r="G9" s="88" t="e">
        <f>IF(N(A9)&gt;0,VLOOKUP(A9,Body!$A$4:$F$259,5,0),"")</f>
        <v>#REF!</v>
      </c>
      <c r="H9" s="4">
        <f>IF(N(A9)&gt;0,VLOOKUP(A9,Body!$A$4:$F$259,6,0),"")</f>
        <v>0</v>
      </c>
      <c r="I9" s="4">
        <f>IF(N(A9)&gt;0,VLOOKUP(A9,Body!$A$4:$F$259,2,0),"")</f>
        <v>0</v>
      </c>
    </row>
    <row r="10" spans="1:9">
      <c r="A10" s="13"/>
      <c r="B10" s="13">
        <f>Start.listina!O12</f>
        <v>10058</v>
      </c>
      <c r="C10" s="13" t="str">
        <f>Start.listina!P12</f>
        <v>Olšár</v>
      </c>
      <c r="D10" s="13" t="str">
        <f>Start.listina!Q12</f>
        <v>Marek</v>
      </c>
      <c r="E10" s="13" t="str">
        <f>Start.listina!R12</f>
        <v>TOP - ORLOVÁ</v>
      </c>
      <c r="F10" s="13"/>
      <c r="G10" s="88"/>
      <c r="H10" s="4"/>
      <c r="I10" s="4"/>
    </row>
    <row r="11" spans="1:9">
      <c r="A11" s="13"/>
      <c r="B11" s="13">
        <f>Start.listina!U12</f>
        <v>98307</v>
      </c>
      <c r="C11" s="13" t="str">
        <f>Start.listina!V12</f>
        <v>Jurišta</v>
      </c>
      <c r="D11" s="13" t="str">
        <f>Start.listina!W12</f>
        <v>Kamil</v>
      </c>
      <c r="E11" s="13" t="str">
        <f>Start.listina!X12</f>
        <v>TOP - ORLOVÁ</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Start.listina!AH13</f>
        <v>3</v>
      </c>
      <c r="B13" s="13">
        <f>Start.listina!I13</f>
        <v>10048</v>
      </c>
      <c r="C13" s="13" t="str">
        <f>Start.listina!J13</f>
        <v>Valík</v>
      </c>
      <c r="D13" s="13" t="str">
        <f>Start.listina!K13</f>
        <v>Václav</v>
      </c>
      <c r="E13" s="13" t="str">
        <f>Start.listina!L13</f>
        <v>PAK Albrechtice</v>
      </c>
      <c r="F13" s="13"/>
      <c r="G13" s="88" t="e">
        <f>IF(N(A13)&gt;0,VLOOKUP(A13,Body!$A$4:$F$259,5,0),"")</f>
        <v>#REF!</v>
      </c>
      <c r="H13" s="4">
        <f>IF(N(A13)&gt;0,VLOOKUP(A13,Body!$A$4:$F$259,6,0),"")</f>
        <v>0</v>
      </c>
      <c r="I13" s="4">
        <f>IF(N(A13)&gt;0,VLOOKUP(A13,Body!$A$4:$F$259,2,0),"")</f>
        <v>-1.5</v>
      </c>
    </row>
    <row r="14" spans="1:9">
      <c r="A14" s="13"/>
      <c r="B14" s="13">
        <f>Start.listina!O13</f>
        <v>10047</v>
      </c>
      <c r="C14" s="13" t="str">
        <f>Start.listina!P13</f>
        <v>Žiak</v>
      </c>
      <c r="D14" s="13" t="str">
        <f>Start.listina!Q13</f>
        <v>Vojtěch</v>
      </c>
      <c r="E14" s="13" t="str">
        <f>Start.listina!R13</f>
        <v>PAK Albrechtice</v>
      </c>
      <c r="F14" s="13"/>
      <c r="G14" s="88"/>
      <c r="H14" s="4"/>
      <c r="I14" s="4"/>
    </row>
    <row r="15" spans="1:9">
      <c r="A15" s="13"/>
      <c r="B15" s="13" t="str">
        <f>Start.listina!U13</f>
        <v/>
      </c>
      <c r="C15" s="13" t="str">
        <f>Start.listina!V13</f>
        <v>XXXXX</v>
      </c>
      <c r="D15" s="13" t="str">
        <f>Start.listina!W13</f>
        <v xml:space="preserve"> </v>
      </c>
      <c r="E15" s="13" t="str">
        <f>Start.listina!X13</f>
        <v xml:space="preserve"> </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Start.listina!AH14</f>
        <v>4</v>
      </c>
      <c r="B17" s="13">
        <f>Start.listina!I14</f>
        <v>98379</v>
      </c>
      <c r="C17" s="13" t="str">
        <f>Start.listina!J14</f>
        <v>Puhr</v>
      </c>
      <c r="D17" s="13" t="str">
        <f>Start.listina!K14</f>
        <v>Jaromír</v>
      </c>
      <c r="E17" s="13" t="str">
        <f>Start.listina!L14</f>
        <v>TOP - ORLOVÁ</v>
      </c>
      <c r="F17" s="13"/>
      <c r="G17" s="88" t="e">
        <f>IF(N(A17)&gt;0,VLOOKUP(A17,Body!$A$4:$F$259,5,0),"")</f>
        <v>#REF!</v>
      </c>
      <c r="H17" s="4">
        <f>IF(N(A17)&gt;0,VLOOKUP(A17,Body!$A$4:$F$259,6,0),"")</f>
        <v>0</v>
      </c>
      <c r="I17" s="4">
        <f>IF(N(A17)&gt;0,VLOOKUP(A17,Body!$A$4:$F$259,2,0),"")</f>
        <v>-2</v>
      </c>
    </row>
    <row r="18" spans="1:9">
      <c r="A18" s="13"/>
      <c r="B18" s="13" t="str">
        <f>Start.listina!O14</f>
        <v/>
      </c>
      <c r="C18" s="13" t="str">
        <f>Start.listina!P14</f>
        <v>Vladimír Dona</v>
      </c>
      <c r="D18" s="13" t="str">
        <f>Start.listina!Q14</f>
        <v xml:space="preserve"> </v>
      </c>
      <c r="E18" s="13" t="str">
        <f>Start.listina!R14</f>
        <v xml:space="preserve"> </v>
      </c>
      <c r="F18" s="13"/>
      <c r="G18" s="88"/>
      <c r="H18" s="4"/>
      <c r="I18" s="4"/>
    </row>
    <row r="19" spans="1:9">
      <c r="A19" s="13"/>
      <c r="B19" s="13" t="str">
        <f>Start.listina!U14</f>
        <v/>
      </c>
      <c r="C19" s="13" t="str">
        <f>Start.listina!V14</f>
        <v>Bačo David</v>
      </c>
      <c r="D19" s="13" t="str">
        <f>Start.listina!W14</f>
        <v xml:space="preserve"> </v>
      </c>
      <c r="E19" s="13" t="str">
        <f>Start.listina!X14</f>
        <v xml:space="preserve"> </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Start.listina!AH15</f>
        <v>7</v>
      </c>
      <c r="B21" s="13">
        <f>Start.listina!I15</f>
        <v>13055</v>
      </c>
      <c r="C21" s="13" t="str">
        <f>Start.listina!J15</f>
        <v>Brevčinský</v>
      </c>
      <c r="D21" s="13" t="str">
        <f>Start.listina!K15</f>
        <v>Tomáš</v>
      </c>
      <c r="E21" s="13" t="str">
        <f>Start.listina!L15</f>
        <v>TOP - ORLOVÁ</v>
      </c>
      <c r="F21" s="13"/>
      <c r="G21" s="88" t="e">
        <f>IF(N(A21)&gt;0,VLOOKUP(A21,Body!$A$4:$F$259,5,0),"")</f>
        <v>#REF!</v>
      </c>
      <c r="H21" s="4">
        <f>IF(N(A21)&gt;0,VLOOKUP(A21,Body!$A$4:$F$259,6,0),"")</f>
        <v>0</v>
      </c>
      <c r="I21" s="4">
        <f>IF(N(A21)&gt;0,VLOOKUP(A21,Body!$A$4:$F$259,2,0),"")</f>
        <v>-2.75</v>
      </c>
    </row>
    <row r="22" spans="1:9">
      <c r="A22" s="13"/>
      <c r="B22" s="13">
        <f>Start.listina!O15</f>
        <v>13056</v>
      </c>
      <c r="C22" s="13" t="str">
        <f>Start.listina!P15</f>
        <v>Mališ</v>
      </c>
      <c r="D22" s="13" t="str">
        <f>Start.listina!Q15</f>
        <v>David</v>
      </c>
      <c r="E22" s="13" t="str">
        <f>Start.listina!R15</f>
        <v>TOP - ORLOVÁ</v>
      </c>
      <c r="F22" s="13"/>
      <c r="G22" s="88"/>
      <c r="H22" s="4"/>
      <c r="I22" s="4"/>
    </row>
    <row r="23" spans="1:9">
      <c r="A23" s="13"/>
      <c r="B23" s="13" t="str">
        <f>Start.listina!U15</f>
        <v/>
      </c>
      <c r="C23" s="13" t="str">
        <f>Start.listina!V15</f>
        <v>Pasterčák Josef</v>
      </c>
      <c r="D23" s="13" t="str">
        <f>Start.listina!W15</f>
        <v xml:space="preserve"> </v>
      </c>
      <c r="E23" s="13" t="str">
        <f>Start.listina!X15</f>
        <v xml:space="preserve"> </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Start.listina!AH16</f>
        <v>5</v>
      </c>
      <c r="B25" s="13">
        <f>Start.listina!I16</f>
        <v>96225</v>
      </c>
      <c r="C25" s="13" t="str">
        <f>Start.listina!J16</f>
        <v>Brož</v>
      </c>
      <c r="D25" s="13" t="str">
        <f>Start.listina!K16</f>
        <v>Karel</v>
      </c>
      <c r="E25" s="13" t="str">
        <f>Start.listina!L16</f>
        <v>SOKOL Staříč</v>
      </c>
      <c r="F25" s="13"/>
      <c r="G25" s="88" t="e">
        <f>IF(N(A25)&gt;0,VLOOKUP(A25,Body!$A$4:$F$259,5,0),"")</f>
        <v>#REF!</v>
      </c>
      <c r="H25" s="4">
        <f>IF(N(A25)&gt;0,VLOOKUP(A25,Body!$A$4:$F$259,6,0),"")</f>
        <v>0</v>
      </c>
      <c r="I25" s="4">
        <f>IF(N(A25)&gt;0,VLOOKUP(A25,Body!$A$4:$F$259,2,0),"")</f>
        <v>-2.25</v>
      </c>
    </row>
    <row r="26" spans="1:9">
      <c r="A26" s="13"/>
      <c r="B26" s="13">
        <f>Start.listina!O16</f>
        <v>12003</v>
      </c>
      <c r="C26" s="13" t="str">
        <f>Start.listina!P16</f>
        <v>König</v>
      </c>
      <c r="D26" s="13" t="str">
        <f>Start.listina!Q16</f>
        <v>Drahomír</v>
      </c>
      <c r="E26" s="13" t="str">
        <f>Start.listina!R16</f>
        <v>SOKOL Staříč</v>
      </c>
      <c r="F26" s="13"/>
      <c r="G26" s="88"/>
      <c r="H26" s="4"/>
      <c r="I26" s="4"/>
    </row>
    <row r="27" spans="1:9">
      <c r="A27" s="13"/>
      <c r="B27" s="13">
        <f>Start.listina!U16</f>
        <v>97262</v>
      </c>
      <c r="C27" s="13" t="str">
        <f>Start.listina!V16</f>
        <v>Žídková</v>
      </c>
      <c r="D27" s="13" t="str">
        <f>Start.listina!W16</f>
        <v>Lenka</v>
      </c>
      <c r="E27" s="13" t="str">
        <f>Start.listina!X16</f>
        <v>SOKOL Staříč</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Start.listina!AH17</f>
        <v>6</v>
      </c>
      <c r="B29" s="13">
        <f>Start.listina!I17</f>
        <v>26039</v>
      </c>
      <c r="C29" s="13" t="str">
        <f>Start.listina!J17</f>
        <v>Kozelský</v>
      </c>
      <c r="D29" s="13" t="str">
        <f>Start.listina!K17</f>
        <v>Martin</v>
      </c>
      <c r="E29" s="13" t="str">
        <f>Start.listina!L17</f>
        <v>SOKOL Staříč</v>
      </c>
      <c r="F29" s="13"/>
      <c r="G29" s="88" t="e">
        <f>IF(N(A29)&gt;0,VLOOKUP(A29,Body!$A$4:$F$259,5,0),"")</f>
        <v>#REF!</v>
      </c>
      <c r="H29" s="4">
        <f>IF(N(A29)&gt;0,VLOOKUP(A29,Body!$A$4:$F$259,6,0),"")</f>
        <v>0</v>
      </c>
      <c r="I29" s="4">
        <f>IF(N(A29)&gt;0,VLOOKUP(A29,Body!$A$4:$F$259,2,0),"")</f>
        <v>-2.5</v>
      </c>
    </row>
    <row r="30" spans="1:9">
      <c r="A30" s="13"/>
      <c r="B30" s="13" t="str">
        <f>Start.listina!O17</f>
        <v/>
      </c>
      <c r="C30" s="13" t="str">
        <f>Start.listina!P17</f>
        <v>Rodková Ludmila</v>
      </c>
      <c r="D30" s="13" t="str">
        <f>Start.listina!Q17</f>
        <v xml:space="preserve"> </v>
      </c>
      <c r="E30" s="13" t="str">
        <f>Start.listina!R17</f>
        <v xml:space="preserve"> </v>
      </c>
      <c r="F30" s="13"/>
      <c r="G30" s="88"/>
      <c r="H30" s="4"/>
      <c r="I30" s="4"/>
    </row>
    <row r="31" spans="1:9">
      <c r="A31" s="13"/>
      <c r="B31" s="13" t="str">
        <f>Start.listina!U17</f>
        <v/>
      </c>
      <c r="C31" s="13" t="str">
        <f>Start.listina!V17</f>
        <v>xxa</v>
      </c>
      <c r="D31" s="13" t="str">
        <f>Start.listina!W17</f>
        <v xml:space="preserve"> </v>
      </c>
      <c r="E31" s="13" t="str">
        <f>Start.listina!X17</f>
        <v xml:space="preserve"> </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Start.listina!AH18</f>
        <v>8</v>
      </c>
      <c r="B33" s="13" t="str">
        <f>Start.listina!I18</f>
        <v/>
      </c>
      <c r="C33" s="13" t="str">
        <f>Start.listina!J18</f>
        <v>Pavel Tomiš</v>
      </c>
      <c r="D33" s="13" t="str">
        <f>Start.listina!K18</f>
        <v xml:space="preserve"> </v>
      </c>
      <c r="E33" s="13" t="str">
        <f>Start.listina!L18</f>
        <v xml:space="preserve"> </v>
      </c>
      <c r="F33" s="13"/>
      <c r="G33" s="88" t="e">
        <f>IF(N(A33)&gt;0,VLOOKUP(A33,Body!$A$4:$F$259,5,0),"")</f>
        <v>#REF!</v>
      </c>
      <c r="H33" s="4">
        <f>IF(N(A33)&gt;0,VLOOKUP(A33,Body!$A$4:$F$259,6,0),"")</f>
        <v>0</v>
      </c>
      <c r="I33" s="4">
        <f>IF(N(A33)&gt;0,VLOOKUP(A33,Body!$A$4:$F$259,2,0),"")</f>
        <v>0</v>
      </c>
    </row>
    <row r="34" spans="1:9">
      <c r="A34" s="13"/>
      <c r="B34" s="13" t="str">
        <f>Start.listina!O18</f>
        <v/>
      </c>
      <c r="C34" s="13" t="str">
        <f>Start.listina!P18</f>
        <v>Jana Tomišová</v>
      </c>
      <c r="D34" s="13" t="str">
        <f>Start.listina!Q18</f>
        <v xml:space="preserve"> </v>
      </c>
      <c r="E34" s="13" t="str">
        <f>Start.listina!R18</f>
        <v xml:space="preserve"> </v>
      </c>
      <c r="F34" s="13"/>
      <c r="G34" s="88"/>
      <c r="H34" s="4"/>
      <c r="I34" s="4"/>
    </row>
    <row r="35" spans="1:9">
      <c r="A35" s="13"/>
      <c r="B35" s="13" t="str">
        <f>Start.listina!U18</f>
        <v/>
      </c>
      <c r="C35" s="13" t="str">
        <f>Start.listina!V18</f>
        <v>XI XAO</v>
      </c>
      <c r="D35" s="13" t="str">
        <f>Start.listina!W18</f>
        <v xml:space="preserve"> </v>
      </c>
      <c r="E35" s="13" t="str">
        <f>Start.listina!X18</f>
        <v xml:space="preserve"> </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Start.listina!AH19</f>
        <v>0</v>
      </c>
      <c r="B37" s="13" t="str">
        <f>Start.listina!I19</f>
        <v/>
      </c>
      <c r="C37" s="13" t="str">
        <f>Start.listina!J19</f>
        <v xml:space="preserve"> </v>
      </c>
      <c r="D37" s="13" t="str">
        <f>Start.listina!K19</f>
        <v xml:space="preserve"> </v>
      </c>
      <c r="E37" s="13" t="str">
        <f>Start.listina!L19</f>
        <v xml:space="preserve"> </v>
      </c>
      <c r="F37" s="13"/>
      <c r="G37" s="88" t="str">
        <f>IF(N(A37)&gt;0,VLOOKUP(A37,Body!$A$4:$F$259,5,0),"")</f>
        <v/>
      </c>
      <c r="H37" s="4" t="str">
        <f>IF(N(A37)&gt;0,VLOOKUP(A37,Body!$A$4:$F$259,6,0),"")</f>
        <v/>
      </c>
      <c r="I37" s="4" t="str">
        <f>IF(N(A37)&gt;0,VLOOKUP(A37,Body!$A$4:$F$259,2,0),"")</f>
        <v/>
      </c>
    </row>
    <row r="38" spans="1:9">
      <c r="A38" s="13"/>
      <c r="B38" s="13" t="str">
        <f>Start.listina!O19</f>
        <v/>
      </c>
      <c r="C38" s="13" t="str">
        <f>Start.listina!P19</f>
        <v xml:space="preserve"> </v>
      </c>
      <c r="D38" s="13" t="str">
        <f>Start.listina!Q19</f>
        <v xml:space="preserve"> </v>
      </c>
      <c r="E38" s="13" t="str">
        <f>Start.listina!R19</f>
        <v xml:space="preserve"> </v>
      </c>
      <c r="F38" s="13"/>
      <c r="G38" s="88"/>
      <c r="H38" s="4"/>
      <c r="I38" s="4"/>
    </row>
    <row r="39" spans="1:9">
      <c r="A39" s="13"/>
      <c r="B39" s="13" t="str">
        <f>Start.listina!U19</f>
        <v/>
      </c>
      <c r="C39" s="13" t="str">
        <f>Start.listina!V19</f>
        <v xml:space="preserve"> </v>
      </c>
      <c r="D39" s="13" t="str">
        <f>Start.listina!W19</f>
        <v xml:space="preserve"> </v>
      </c>
      <c r="E39" s="13" t="str">
        <f>Start.listina!X19</f>
        <v xml:space="preserve"> </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Start.listina!AH20</f>
        <v>0</v>
      </c>
      <c r="B41" s="13" t="str">
        <f>Start.listina!I20</f>
        <v/>
      </c>
      <c r="C41" s="13" t="str">
        <f>Start.listina!J20</f>
        <v xml:space="preserve"> </v>
      </c>
      <c r="D41" s="13" t="str">
        <f>Start.listina!K20</f>
        <v xml:space="preserve"> </v>
      </c>
      <c r="E41" s="13" t="str">
        <f>Start.listina!L20</f>
        <v xml:space="preserve"> </v>
      </c>
      <c r="F41" s="13"/>
      <c r="G41" s="88" t="str">
        <f>IF(N(A41)&gt;0,VLOOKUP(A41,Body!$A$4:$F$259,5,0),"")</f>
        <v/>
      </c>
      <c r="H41" s="4" t="str">
        <f>IF(N(A41)&gt;0,VLOOKUP(A41,Body!$A$4:$F$259,6,0),"")</f>
        <v/>
      </c>
      <c r="I41" s="4" t="str">
        <f>IF(N(A41)&gt;0,VLOOKUP(A41,Body!$A$4:$F$259,2,0),"")</f>
        <v/>
      </c>
    </row>
    <row r="42" spans="1:9">
      <c r="A42" s="13"/>
      <c r="B42" s="13" t="str">
        <f>Start.listina!O20</f>
        <v/>
      </c>
      <c r="C42" s="13" t="str">
        <f>Start.listina!P20</f>
        <v xml:space="preserve"> </v>
      </c>
      <c r="D42" s="13" t="str">
        <f>Start.listina!Q20</f>
        <v xml:space="preserve"> </v>
      </c>
      <c r="E42" s="13" t="str">
        <f>Start.listina!R20</f>
        <v xml:space="preserve"> </v>
      </c>
      <c r="F42" s="13"/>
      <c r="G42" s="88"/>
      <c r="H42" s="4"/>
      <c r="I42" s="4"/>
    </row>
    <row r="43" spans="1:9">
      <c r="A43" s="13"/>
      <c r="B43" s="13" t="str">
        <f>Start.listina!U20</f>
        <v/>
      </c>
      <c r="C43" s="13" t="str">
        <f>Start.listina!V20</f>
        <v xml:space="preserve"> </v>
      </c>
      <c r="D43" s="13" t="str">
        <f>Start.listina!W20</f>
        <v xml:space="preserve"> </v>
      </c>
      <c r="E43" s="13" t="str">
        <f>Start.listina!X20</f>
        <v xml:space="preserve"> </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Start.listina!AH21</f>
        <v>0</v>
      </c>
      <c r="B45" s="13" t="str">
        <f>Start.listina!I21</f>
        <v/>
      </c>
      <c r="C45" s="13" t="str">
        <f>Start.listina!J21</f>
        <v xml:space="preserve"> </v>
      </c>
      <c r="D45" s="13" t="str">
        <f>Start.listina!K21</f>
        <v xml:space="preserve"> </v>
      </c>
      <c r="E45" s="13" t="str">
        <f>Start.listina!L21</f>
        <v xml:space="preserve"> </v>
      </c>
      <c r="F45" s="13"/>
      <c r="G45" s="88" t="str">
        <f>IF(N(A45)&gt;0,VLOOKUP(A45,Body!$A$4:$F$259,5,0),"")</f>
        <v/>
      </c>
      <c r="H45" s="4" t="str">
        <f>IF(N(A45)&gt;0,VLOOKUP(A45,Body!$A$4:$F$259,6,0),"")</f>
        <v/>
      </c>
      <c r="I45" s="4" t="str">
        <f>IF(N(A45)&gt;0,VLOOKUP(A45,Body!$A$4:$F$259,2,0),"")</f>
        <v/>
      </c>
    </row>
    <row r="46" spans="1:9">
      <c r="A46" s="13"/>
      <c r="B46" s="13" t="str">
        <f>Start.listina!O21</f>
        <v/>
      </c>
      <c r="C46" s="13" t="str">
        <f>Start.listina!P21</f>
        <v xml:space="preserve"> </v>
      </c>
      <c r="D46" s="13" t="str">
        <f>Start.listina!Q21</f>
        <v xml:space="preserve"> </v>
      </c>
      <c r="E46" s="13" t="str">
        <f>Start.listina!R21</f>
        <v xml:space="preserve"> </v>
      </c>
      <c r="F46" s="13"/>
      <c r="G46" s="88"/>
      <c r="H46" s="4"/>
      <c r="I46" s="4"/>
    </row>
    <row r="47" spans="1:9">
      <c r="A47" s="13"/>
      <c r="B47" s="13" t="str">
        <f>Start.listina!U21</f>
        <v/>
      </c>
      <c r="C47" s="13" t="str">
        <f>Start.listina!V21</f>
        <v xml:space="preserve"> </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Start.listina!AH22</f>
        <v>0</v>
      </c>
      <c r="B49" s="13" t="str">
        <f>Start.listina!I22</f>
        <v/>
      </c>
      <c r="C49" s="13" t="str">
        <f>Start.listina!J22</f>
        <v xml:space="preserve"> </v>
      </c>
      <c r="D49" s="13" t="str">
        <f>Start.listina!K22</f>
        <v xml:space="preserve"> </v>
      </c>
      <c r="E49" s="13" t="str">
        <f>Start.listina!L22</f>
        <v xml:space="preserve"> </v>
      </c>
      <c r="F49" s="13"/>
      <c r="G49" s="88" t="str">
        <f>IF(N(A49)&gt;0,VLOOKUP(A49,Body!$A$4:$F$259,5,0),"")</f>
        <v/>
      </c>
      <c r="H49" s="4" t="str">
        <f>IF(N(A49)&gt;0,VLOOKUP(A49,Body!$A$4:$F$259,6,0),"")</f>
        <v/>
      </c>
      <c r="I49" s="4" t="str">
        <f>IF(N(A49)&gt;0,VLOOKUP(A49,Body!$A$4:$F$259,2,0),"")</f>
        <v/>
      </c>
    </row>
    <row r="50" spans="1:9">
      <c r="A50" s="13"/>
      <c r="B50" s="13" t="str">
        <f>Start.listina!O22</f>
        <v/>
      </c>
      <c r="C50" s="13" t="str">
        <f>Start.listina!P22</f>
        <v xml:space="preserve"> </v>
      </c>
      <c r="D50" s="13" t="str">
        <f>Start.listina!Q22</f>
        <v xml:space="preserve"> </v>
      </c>
      <c r="E50" s="13" t="str">
        <f>Start.listina!R22</f>
        <v xml:space="preserve"> </v>
      </c>
      <c r="F50" s="13"/>
      <c r="G50" s="88"/>
      <c r="H50" s="4"/>
      <c r="I50" s="4"/>
    </row>
    <row r="51" spans="1:9">
      <c r="A51" s="13"/>
      <c r="B51" s="13" t="str">
        <f>Start.listina!U22</f>
        <v/>
      </c>
      <c r="C51" s="13" t="str">
        <f>Start.listina!V22</f>
        <v xml:space="preserve"> </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Start.listina!AH23</f>
        <v>0</v>
      </c>
      <c r="B53" s="13" t="str">
        <f>Start.listina!I23</f>
        <v/>
      </c>
      <c r="C53" s="13" t="str">
        <f>Start.listina!J23</f>
        <v xml:space="preserve"> </v>
      </c>
      <c r="D53" s="13" t="str">
        <f>Start.listina!K23</f>
        <v xml:space="preserve"> </v>
      </c>
      <c r="E53" s="13" t="str">
        <f>Start.listina!L23</f>
        <v xml:space="preserve"> </v>
      </c>
      <c r="F53" s="13"/>
      <c r="G53" s="88" t="str">
        <f>IF(N(A53)&gt;0,VLOOKUP(A53,Body!$A$4:$F$259,5,0),"")</f>
        <v/>
      </c>
      <c r="H53" s="4" t="str">
        <f>IF(N(A53)&gt;0,VLOOKUP(A53,Body!$A$4:$F$259,6,0),"")</f>
        <v/>
      </c>
      <c r="I53" s="4" t="str">
        <f>IF(N(A53)&gt;0,VLOOKUP(A53,Body!$A$4:$F$259,2,0),"")</f>
        <v/>
      </c>
    </row>
    <row r="54" spans="1:9">
      <c r="A54" s="13"/>
      <c r="B54" s="13" t="str">
        <f>Start.listina!O23</f>
        <v/>
      </c>
      <c r="C54" s="13" t="str">
        <f>Start.listina!P23</f>
        <v xml:space="preserve"> </v>
      </c>
      <c r="D54" s="13" t="str">
        <f>Start.listina!Q23</f>
        <v xml:space="preserve"> </v>
      </c>
      <c r="E54" s="13" t="str">
        <f>Start.listina!R23</f>
        <v xml:space="preserve"> </v>
      </c>
      <c r="F54" s="13"/>
      <c r="G54" s="88"/>
      <c r="H54" s="4"/>
      <c r="I54" s="4"/>
    </row>
    <row r="55" spans="1:9">
      <c r="A55" s="13"/>
      <c r="B55" s="13" t="str">
        <f>Start.listina!U23</f>
        <v/>
      </c>
      <c r="C55" s="13" t="str">
        <f>Start.listina!V23</f>
        <v xml:space="preserve"> </v>
      </c>
      <c r="D55" s="13" t="str">
        <f>Start.listina!W23</f>
        <v xml:space="preserve"> </v>
      </c>
      <c r="E55" s="13" t="str">
        <f>Start.listina!X23</f>
        <v xml:space="preserve"> </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Start.listina!AH24</f>
        <v>0</v>
      </c>
      <c r="B57" s="13" t="str">
        <f>Start.listina!I24</f>
        <v/>
      </c>
      <c r="C57" s="13" t="str">
        <f>Start.listina!J24</f>
        <v xml:space="preserve"> </v>
      </c>
      <c r="D57" s="13" t="str">
        <f>Start.listina!K24</f>
        <v xml:space="preserve"> </v>
      </c>
      <c r="E57" s="13" t="str">
        <f>Start.listina!L24</f>
        <v xml:space="preserve"> </v>
      </c>
      <c r="F57" s="13"/>
      <c r="G57" s="88" t="str">
        <f>IF(N(A57)&gt;0,VLOOKUP(A57,Body!$A$4:$F$259,5,0),"")</f>
        <v/>
      </c>
      <c r="H57" s="4" t="str">
        <f>IF(N(A57)&gt;0,VLOOKUP(A57,Body!$A$4:$F$259,6,0),"")</f>
        <v/>
      </c>
      <c r="I57" s="4" t="str">
        <f>IF(N(A57)&gt;0,VLOOKUP(A57,Body!$A$4:$F$259,2,0),"")</f>
        <v/>
      </c>
    </row>
    <row r="58" spans="1:9">
      <c r="A58" s="13"/>
      <c r="B58" s="13" t="str">
        <f>Start.listina!O24</f>
        <v/>
      </c>
      <c r="C58" s="13" t="str">
        <f>Start.listina!P24</f>
        <v xml:space="preserve"> </v>
      </c>
      <c r="D58" s="13" t="str">
        <f>Start.listina!Q24</f>
        <v xml:space="preserve"> </v>
      </c>
      <c r="E58" s="13" t="str">
        <f>Start.listina!R24</f>
        <v xml:space="preserve"> </v>
      </c>
      <c r="F58" s="13"/>
      <c r="G58" s="88"/>
      <c r="H58" s="4"/>
      <c r="I58" s="4"/>
    </row>
    <row r="59" spans="1:9">
      <c r="A59" s="13"/>
      <c r="B59" s="13" t="str">
        <f>Start.listina!U24</f>
        <v/>
      </c>
      <c r="C59" s="13" t="str">
        <f>Start.listina!V24</f>
        <v xml:space="preserve"> </v>
      </c>
      <c r="D59" s="13" t="str">
        <f>Start.listina!W24</f>
        <v xml:space="preserve"> </v>
      </c>
      <c r="E59" s="13" t="str">
        <f>Start.listina!X24</f>
        <v xml:space="preserve"> </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Start.listina!AH25</f>
        <v>0</v>
      </c>
      <c r="B61" s="13" t="str">
        <f>Start.listina!I25</f>
        <v/>
      </c>
      <c r="C61" s="13" t="str">
        <f>Start.listina!J25</f>
        <v xml:space="preserve"> </v>
      </c>
      <c r="D61" s="13" t="str">
        <f>Start.listina!K25</f>
        <v xml:space="preserve"> </v>
      </c>
      <c r="E61" s="13" t="str">
        <f>Start.listina!L25</f>
        <v xml:space="preserve"> </v>
      </c>
      <c r="F61" s="13"/>
      <c r="G61" s="88" t="str">
        <f>IF(N(A61)&gt;0,VLOOKUP(A61,Body!$A$4:$F$259,5,0),"")</f>
        <v/>
      </c>
      <c r="H61" s="4" t="str">
        <f>IF(N(A61)&gt;0,VLOOKUP(A61,Body!$A$4:$F$259,6,0),"")</f>
        <v/>
      </c>
      <c r="I61" s="4" t="str">
        <f>IF(N(A61)&gt;0,VLOOKUP(A61,Body!$A$4:$F$259,2,0),"")</f>
        <v/>
      </c>
    </row>
    <row r="62" spans="1:9">
      <c r="A62" s="13"/>
      <c r="B62" s="13" t="str">
        <f>Start.listina!O25</f>
        <v/>
      </c>
      <c r="C62" s="13" t="str">
        <f>Start.listina!P25</f>
        <v xml:space="preserve"> </v>
      </c>
      <c r="D62" s="13" t="str">
        <f>Start.listina!Q25</f>
        <v xml:space="preserve"> </v>
      </c>
      <c r="E62" s="13" t="str">
        <f>Start.listina!R25</f>
        <v xml:space="preserve"> </v>
      </c>
      <c r="F62" s="13"/>
      <c r="G62" s="88"/>
      <c r="H62" s="4"/>
      <c r="I62" s="4"/>
    </row>
    <row r="63" spans="1:9">
      <c r="A63" s="13"/>
      <c r="B63" s="13" t="str">
        <f>Start.listina!U25</f>
        <v/>
      </c>
      <c r="C63" s="13" t="str">
        <f>Start.listina!V25</f>
        <v xml:space="preserve"> </v>
      </c>
      <c r="D63" s="13" t="str">
        <f>Start.listina!W25</f>
        <v xml:space="preserve"> </v>
      </c>
      <c r="E63" s="13" t="str">
        <f>Start.listina!X25</f>
        <v xml:space="preserve"> </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Start.listina!AH26</f>
        <v>0</v>
      </c>
      <c r="B65" s="13" t="str">
        <f>Start.listina!I26</f>
        <v/>
      </c>
      <c r="C65" s="13" t="str">
        <f>Start.listina!J26</f>
        <v xml:space="preserve"> </v>
      </c>
      <c r="D65" s="13" t="str">
        <f>Start.listina!K26</f>
        <v xml:space="preserve"> </v>
      </c>
      <c r="E65" s="13" t="str">
        <f>Start.listina!L26</f>
        <v xml:space="preserve"> </v>
      </c>
      <c r="F65" s="13"/>
      <c r="G65" s="88" t="str">
        <f>IF(N(A65)&gt;0,VLOOKUP(A65,Body!$A$4:$F$259,5,0),"")</f>
        <v/>
      </c>
      <c r="H65" s="4" t="str">
        <f>IF(N(A65)&gt;0,VLOOKUP(A65,Body!$A$4:$F$259,6,0),"")</f>
        <v/>
      </c>
      <c r="I65" s="4" t="str">
        <f>IF(N(A65)&gt;0,VLOOKUP(A65,Body!$A$4:$F$259,2,0),"")</f>
        <v/>
      </c>
    </row>
    <row r="66" spans="1:9">
      <c r="A66" s="13"/>
      <c r="B66" s="13" t="str">
        <f>Start.listina!O26</f>
        <v/>
      </c>
      <c r="C66" s="13" t="str">
        <f>Start.listina!P26</f>
        <v xml:space="preserve"> </v>
      </c>
      <c r="D66" s="13" t="str">
        <f>Start.listina!Q26</f>
        <v xml:space="preserve"> </v>
      </c>
      <c r="E66" s="13" t="str">
        <f>Start.listina!R26</f>
        <v xml:space="preserve"> </v>
      </c>
      <c r="F66" s="13"/>
      <c r="G66" s="88"/>
      <c r="H66" s="4"/>
      <c r="I66" s="4"/>
    </row>
    <row r="67" spans="1:9">
      <c r="A67" s="13"/>
      <c r="B67" s="13" t="str">
        <f>Start.listina!U26</f>
        <v/>
      </c>
      <c r="C67" s="13" t="str">
        <f>Start.listina!V26</f>
        <v xml:space="preserve"> </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Start.listina!AH27</f>
        <v>0</v>
      </c>
      <c r="B69" s="13" t="str">
        <f>Start.listina!I27</f>
        <v/>
      </c>
      <c r="C69" s="13" t="str">
        <f>Start.listina!J27</f>
        <v xml:space="preserve"> </v>
      </c>
      <c r="D69" s="13" t="str">
        <f>Start.listina!K27</f>
        <v xml:space="preserve"> </v>
      </c>
      <c r="E69" s="13" t="str">
        <f>Start.listina!L27</f>
        <v xml:space="preserve"> </v>
      </c>
      <c r="F69" s="13"/>
      <c r="G69" s="88" t="str">
        <f>IF(N(A69)&gt;0,VLOOKUP(A69,Body!$A$4:$F$259,5,0),"")</f>
        <v/>
      </c>
      <c r="H69" s="4" t="str">
        <f>IF(N(A69)&gt;0,VLOOKUP(A69,Body!$A$4:$F$259,6,0),"")</f>
        <v/>
      </c>
      <c r="I69" s="4" t="str">
        <f>IF(N(A69)&gt;0,VLOOKUP(A69,Body!$A$4:$F$259,2,0),"")</f>
        <v/>
      </c>
    </row>
    <row r="70" spans="1:9">
      <c r="A70" s="13"/>
      <c r="B70" s="13" t="str">
        <f>Start.listina!O27</f>
        <v/>
      </c>
      <c r="C70" s="13" t="str">
        <f>Start.listina!P27</f>
        <v xml:space="preserve"> </v>
      </c>
      <c r="D70" s="13" t="str">
        <f>Start.listina!Q27</f>
        <v xml:space="preserve"> </v>
      </c>
      <c r="E70" s="13" t="str">
        <f>Start.listina!R27</f>
        <v xml:space="preserve"> </v>
      </c>
      <c r="F70" s="13"/>
      <c r="G70" s="88"/>
      <c r="H70" s="4"/>
      <c r="I70" s="4"/>
    </row>
    <row r="71" spans="1:9">
      <c r="A71" s="13"/>
      <c r="B71" s="13" t="str">
        <f>Start.listina!U27</f>
        <v/>
      </c>
      <c r="C71" s="13" t="str">
        <f>Start.listina!V27</f>
        <v xml:space="preserve"> </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Start.listina!AH28</f>
        <v>0</v>
      </c>
      <c r="B73" s="13" t="str">
        <f>Start.listina!I28</f>
        <v/>
      </c>
      <c r="C73" s="13" t="str">
        <f>Start.listina!J28</f>
        <v xml:space="preserve"> </v>
      </c>
      <c r="D73" s="13" t="str">
        <f>Start.listina!K28</f>
        <v xml:space="preserve"> </v>
      </c>
      <c r="E73" s="13" t="str">
        <f>Start.listina!L28</f>
        <v xml:space="preserve"> </v>
      </c>
      <c r="F73" s="13"/>
      <c r="G73" s="88" t="str">
        <f>IF(N(A73)&gt;0,VLOOKUP(A73,Body!$A$4:$F$259,5,0),"")</f>
        <v/>
      </c>
      <c r="H73" s="4" t="str">
        <f>IF(N(A73)&gt;0,VLOOKUP(A73,Body!$A$4:$F$259,6,0),"")</f>
        <v/>
      </c>
      <c r="I73" s="4" t="str">
        <f>IF(N(A73)&gt;0,VLOOKUP(A73,Body!$A$4:$F$259,2,0),"")</f>
        <v/>
      </c>
    </row>
    <row r="74" spans="1:9">
      <c r="A74" s="13"/>
      <c r="B74" s="13" t="str">
        <f>Start.listina!O28</f>
        <v/>
      </c>
      <c r="C74" s="13" t="str">
        <f>Start.listina!P28</f>
        <v xml:space="preserve"> </v>
      </c>
      <c r="D74" s="13" t="str">
        <f>Start.listina!Q28</f>
        <v xml:space="preserve"> </v>
      </c>
      <c r="E74" s="13" t="str">
        <f>Start.listina!R28</f>
        <v xml:space="preserve"> </v>
      </c>
      <c r="F74" s="13"/>
      <c r="G74" s="88"/>
      <c r="H74" s="4"/>
      <c r="I74" s="4"/>
    </row>
    <row r="75" spans="1:9">
      <c r="A75" s="13"/>
      <c r="B75" s="13" t="str">
        <f>Start.listina!U28</f>
        <v/>
      </c>
      <c r="C75" s="13" t="str">
        <f>Start.listina!V28</f>
        <v xml:space="preserve"> </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Start.listina!AH29</f>
        <v>0</v>
      </c>
      <c r="B77" s="13" t="str">
        <f>Start.listina!I29</f>
        <v/>
      </c>
      <c r="C77" s="13" t="str">
        <f>Start.listina!J29</f>
        <v xml:space="preserve"> </v>
      </c>
      <c r="D77" s="13" t="str">
        <f>Start.listina!K29</f>
        <v xml:space="preserve"> </v>
      </c>
      <c r="E77" s="13" t="str">
        <f>Start.listina!L29</f>
        <v xml:space="preserve"> </v>
      </c>
      <c r="F77" s="13"/>
      <c r="G77" s="88" t="str">
        <f>IF(N(A77)&gt;0,VLOOKUP(A77,Body!$A$4:$F$259,5,0),"")</f>
        <v/>
      </c>
      <c r="H77" s="4" t="str">
        <f>IF(N(A77)&gt;0,VLOOKUP(A77,Body!$A$4:$F$259,6,0),"")</f>
        <v/>
      </c>
      <c r="I77" s="4" t="str">
        <f>IF(N(A77)&gt;0,VLOOKUP(A77,Body!$A$4:$F$259,2,0),"")</f>
        <v/>
      </c>
    </row>
    <row r="78" spans="1:9">
      <c r="A78" s="13"/>
      <c r="B78" s="13" t="str">
        <f>Start.listina!O29</f>
        <v/>
      </c>
      <c r="C78" s="13" t="str">
        <f>Start.listina!P29</f>
        <v xml:space="preserve"> </v>
      </c>
      <c r="D78" s="13" t="str">
        <f>Start.listina!Q29</f>
        <v xml:space="preserve"> </v>
      </c>
      <c r="E78" s="13" t="str">
        <f>Start.listina!R29</f>
        <v xml:space="preserve"> </v>
      </c>
      <c r="F78" s="13"/>
      <c r="G78" s="88"/>
      <c r="H78" s="4"/>
      <c r="I78" s="4"/>
    </row>
    <row r="79" spans="1:9">
      <c r="A79" s="13"/>
      <c r="B79" s="13" t="str">
        <f>Start.listina!U29</f>
        <v/>
      </c>
      <c r="C79" s="13" t="str">
        <f>Start.listina!V29</f>
        <v xml:space="preserve"> </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Start.listina!AH30</f>
        <v>0</v>
      </c>
      <c r="B81" s="13" t="str">
        <f>Start.listina!I30</f>
        <v/>
      </c>
      <c r="C81" s="13" t="str">
        <f>Start.listina!J30</f>
        <v xml:space="preserve"> </v>
      </c>
      <c r="D81" s="13" t="str">
        <f>Start.listina!K30</f>
        <v xml:space="preserve"> </v>
      </c>
      <c r="E81" s="13" t="str">
        <f>Start.listina!L30</f>
        <v xml:space="preserve"> </v>
      </c>
      <c r="F81" s="13"/>
      <c r="G81" s="88" t="str">
        <f>IF(N(A81)&gt;0,VLOOKUP(A81,Body!$A$4:$F$259,5,0),"")</f>
        <v/>
      </c>
      <c r="H81" s="4" t="str">
        <f>IF(N(A81)&gt;0,VLOOKUP(A81,Body!$A$4:$F$259,6,0),"")</f>
        <v/>
      </c>
      <c r="I81" s="4" t="str">
        <f>IF(N(A81)&gt;0,VLOOKUP(A81,Body!$A$4:$F$259,2,0),"")</f>
        <v/>
      </c>
    </row>
    <row r="82" spans="1:9">
      <c r="A82" s="13"/>
      <c r="B82" s="13" t="str">
        <f>Start.listina!O30</f>
        <v/>
      </c>
      <c r="C82" s="13" t="str">
        <f>Start.listina!P30</f>
        <v xml:space="preserve"> </v>
      </c>
      <c r="D82" s="13" t="str">
        <f>Start.listina!Q30</f>
        <v xml:space="preserve"> </v>
      </c>
      <c r="E82" s="13" t="str">
        <f>Start.listina!R30</f>
        <v xml:space="preserve"> </v>
      </c>
      <c r="F82" s="13"/>
      <c r="G82" s="88"/>
      <c r="H82" s="4"/>
      <c r="I82" s="4"/>
    </row>
    <row r="83" spans="1:9">
      <c r="A83" s="13"/>
      <c r="B83" s="13" t="str">
        <f>Start.listina!U30</f>
        <v/>
      </c>
      <c r="C83" s="13" t="str">
        <f>Start.listina!V30</f>
        <v xml:space="preserve"> </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Start.listina!AH31</f>
        <v>0</v>
      </c>
      <c r="B85" s="13" t="str">
        <f>Start.listina!I31</f>
        <v/>
      </c>
      <c r="C85" s="13" t="str">
        <f>Start.listina!J31</f>
        <v xml:space="preserve"> </v>
      </c>
      <c r="D85" s="13" t="str">
        <f>Start.listina!K31</f>
        <v xml:space="preserve"> </v>
      </c>
      <c r="E85" s="13" t="str">
        <f>Start.listina!L31</f>
        <v xml:space="preserve"> </v>
      </c>
      <c r="F85" s="13"/>
      <c r="G85" s="88" t="str">
        <f>IF(N(A85)&gt;0,VLOOKUP(A85,Body!$A$4:$F$259,5,0),"")</f>
        <v/>
      </c>
      <c r="H85" s="4" t="str">
        <f>IF(N(A85)&gt;0,VLOOKUP(A85,Body!$A$4:$F$259,6,0),"")</f>
        <v/>
      </c>
      <c r="I85" s="4" t="str">
        <f>IF(N(A85)&gt;0,VLOOKUP(A85,Body!$A$4:$F$259,2,0),"")</f>
        <v/>
      </c>
    </row>
    <row r="86" spans="1:9">
      <c r="A86" s="13"/>
      <c r="B86" s="13" t="str">
        <f>Start.listina!O31</f>
        <v/>
      </c>
      <c r="C86" s="13" t="str">
        <f>Start.listina!P31</f>
        <v xml:space="preserve"> </v>
      </c>
      <c r="D86" s="13" t="str">
        <f>Start.listina!Q31</f>
        <v xml:space="preserve"> </v>
      </c>
      <c r="E86" s="13" t="str">
        <f>Start.listina!R31</f>
        <v xml:space="preserve"> </v>
      </c>
      <c r="F86" s="13"/>
      <c r="G86" s="88"/>
      <c r="H86" s="4"/>
      <c r="I86" s="4"/>
    </row>
    <row r="87" spans="1:9">
      <c r="A87" s="13"/>
      <c r="B87" s="13" t="str">
        <f>Start.listina!U31</f>
        <v/>
      </c>
      <c r="C87" s="13" t="str">
        <f>Start.listina!V31</f>
        <v xml:space="preserve"> </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Start.listina!AH32</f>
        <v>0</v>
      </c>
      <c r="B89" s="13" t="str">
        <f>Start.listina!I32</f>
        <v/>
      </c>
      <c r="C89" s="13" t="str">
        <f>Start.listina!J32</f>
        <v xml:space="preserve"> </v>
      </c>
      <c r="D89" s="13" t="str">
        <f>Start.listina!K32</f>
        <v xml:space="preserve"> </v>
      </c>
      <c r="E89" s="13" t="str">
        <f>Start.listina!L32</f>
        <v xml:space="preserve"> </v>
      </c>
      <c r="F89" s="13"/>
      <c r="G89" s="88" t="str">
        <f>IF(N(A89)&gt;0,VLOOKUP(A89,Body!$A$4:$F$259,5,0),"")</f>
        <v/>
      </c>
      <c r="H89" s="4" t="str">
        <f>IF(N(A89)&gt;0,VLOOKUP(A89,Body!$A$4:$F$259,6,0),"")</f>
        <v/>
      </c>
      <c r="I89" s="4" t="str">
        <f>IF(N(A89)&gt;0,VLOOKUP(A89,Body!$A$4:$F$259,2,0),"")</f>
        <v/>
      </c>
    </row>
    <row r="90" spans="1:9">
      <c r="A90" s="13"/>
      <c r="B90" s="13" t="str">
        <f>Start.listina!O32</f>
        <v/>
      </c>
      <c r="C90" s="13" t="str">
        <f>Start.listina!P32</f>
        <v xml:space="preserve"> </v>
      </c>
      <c r="D90" s="13" t="str">
        <f>Start.listina!Q32</f>
        <v xml:space="preserve"> </v>
      </c>
      <c r="E90" s="13" t="str">
        <f>Start.listina!R32</f>
        <v xml:space="preserve"> </v>
      </c>
      <c r="F90" s="13"/>
      <c r="G90" s="88"/>
      <c r="H90" s="4"/>
      <c r="I90" s="4"/>
    </row>
    <row r="91" spans="1:9">
      <c r="A91" s="13"/>
      <c r="B91" s="13" t="str">
        <f>Start.listina!U32</f>
        <v/>
      </c>
      <c r="C91" s="13" t="str">
        <f>Start.listina!V32</f>
        <v xml:space="preserve"> </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Start.listina!AH33</f>
        <v>0</v>
      </c>
      <c r="B93" s="13" t="str">
        <f>Start.listina!I33</f>
        <v/>
      </c>
      <c r="C93" s="13" t="str">
        <f>Start.listina!J33</f>
        <v xml:space="preserve"> </v>
      </c>
      <c r="D93" s="13" t="str">
        <f>Start.listina!K33</f>
        <v xml:space="preserve"> </v>
      </c>
      <c r="E93" s="13" t="str">
        <f>Start.listina!L33</f>
        <v xml:space="preserve"> </v>
      </c>
      <c r="F93" s="13"/>
      <c r="G93" s="88" t="str">
        <f>IF(N(A93)&gt;0,VLOOKUP(A93,Body!$A$4:$F$259,5,0),"")</f>
        <v/>
      </c>
      <c r="H93" s="4" t="str">
        <f>IF(N(A93)&gt;0,VLOOKUP(A93,Body!$A$4:$F$259,6,0),"")</f>
        <v/>
      </c>
      <c r="I93" s="4" t="str">
        <f>IF(N(A93)&gt;0,VLOOKUP(A93,Body!$A$4:$F$259,2,0),"")</f>
        <v/>
      </c>
    </row>
    <row r="94" spans="1:9">
      <c r="A94" s="13"/>
      <c r="B94" s="13" t="str">
        <f>Start.listina!O33</f>
        <v/>
      </c>
      <c r="C94" s="13" t="str">
        <f>Start.listina!P33</f>
        <v xml:space="preserve"> </v>
      </c>
      <c r="D94" s="13" t="str">
        <f>Start.listina!Q33</f>
        <v xml:space="preserve"> </v>
      </c>
      <c r="E94" s="13" t="str">
        <f>Start.listina!R33</f>
        <v xml:space="preserve"> </v>
      </c>
      <c r="F94" s="13"/>
      <c r="G94" s="88"/>
      <c r="H94" s="4"/>
      <c r="I94" s="4"/>
    </row>
    <row r="95" spans="1:9">
      <c r="A95" s="13"/>
      <c r="B95" s="13" t="str">
        <f>Start.listina!U33</f>
        <v/>
      </c>
      <c r="C95" s="13" t="str">
        <f>Start.listina!V33</f>
        <v xml:space="preserve"> </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Start.listina!AH34</f>
        <v>0</v>
      </c>
      <c r="B97" s="13" t="str">
        <f>Start.listina!I34</f>
        <v/>
      </c>
      <c r="C97" s="13" t="str">
        <f>Start.listina!J34</f>
        <v xml:space="preserve"> </v>
      </c>
      <c r="D97" s="13" t="str">
        <f>Start.listina!K34</f>
        <v xml:space="preserve"> </v>
      </c>
      <c r="E97" s="13" t="str">
        <f>Start.listina!L34</f>
        <v xml:space="preserve"> </v>
      </c>
      <c r="F97" s="13"/>
      <c r="G97" s="88" t="str">
        <f>IF(N(A97)&gt;0,VLOOKUP(A97,Body!$A$4:$F$259,5,0),"")</f>
        <v/>
      </c>
      <c r="H97" s="4" t="str">
        <f>IF(N(A97)&gt;0,VLOOKUP(A97,Body!$A$4:$F$259,6,0),"")</f>
        <v/>
      </c>
      <c r="I97" s="4" t="str">
        <f>IF(N(A97)&gt;0,VLOOKUP(A97,Body!$A$4:$F$259,2,0),"")</f>
        <v/>
      </c>
    </row>
    <row r="98" spans="1:9">
      <c r="A98" s="13"/>
      <c r="B98" s="13" t="str">
        <f>Start.listina!O34</f>
        <v/>
      </c>
      <c r="C98" s="13" t="str">
        <f>Start.listina!P34</f>
        <v xml:space="preserve"> </v>
      </c>
      <c r="D98" s="13" t="str">
        <f>Start.listina!Q34</f>
        <v xml:space="preserve"> </v>
      </c>
      <c r="E98" s="13" t="str">
        <f>Start.listina!R34</f>
        <v xml:space="preserve"> </v>
      </c>
      <c r="F98" s="13"/>
      <c r="G98" s="88"/>
      <c r="H98" s="4"/>
      <c r="I98" s="4"/>
    </row>
    <row r="99" spans="1:9">
      <c r="A99" s="13"/>
      <c r="B99" s="13" t="str">
        <f>Start.listina!U34</f>
        <v/>
      </c>
      <c r="C99" s="13" t="str">
        <f>Start.listina!V34</f>
        <v xml:space="preserve"> </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Start.listina!AH35</f>
        <v>0</v>
      </c>
      <c r="B101" s="13" t="str">
        <f>Start.listina!I35</f>
        <v/>
      </c>
      <c r="C101" s="13" t="str">
        <f>Start.listina!J35</f>
        <v xml:space="preserve"> </v>
      </c>
      <c r="D101" s="13" t="str">
        <f>Start.listina!K35</f>
        <v xml:space="preserve"> </v>
      </c>
      <c r="E101" s="13" t="str">
        <f>Start.listina!L35</f>
        <v xml:space="preserve"> </v>
      </c>
      <c r="F101" s="13"/>
      <c r="G101" s="88" t="str">
        <f>IF(N(A101)&gt;0,VLOOKUP(A101,Body!$A$4:$F$259,5,0),"")</f>
        <v/>
      </c>
      <c r="H101" s="4" t="str">
        <f>IF(N(A101)&gt;0,VLOOKUP(A101,Body!$A$4:$F$259,6,0),"")</f>
        <v/>
      </c>
      <c r="I101" s="4" t="str">
        <f>IF(N(A101)&gt;0,VLOOKUP(A101,Body!$A$4:$F$259,2,0),"")</f>
        <v/>
      </c>
    </row>
    <row r="102" spans="1:9">
      <c r="A102" s="13"/>
      <c r="B102" s="13" t="str">
        <f>Start.listina!O35</f>
        <v/>
      </c>
      <c r="C102" s="13" t="str">
        <f>Start.listina!P35</f>
        <v xml:space="preserve"> </v>
      </c>
      <c r="D102" s="13" t="str">
        <f>Start.listina!Q35</f>
        <v xml:space="preserve"> </v>
      </c>
      <c r="E102" s="13" t="str">
        <f>Start.listina!R35</f>
        <v xml:space="preserve"> </v>
      </c>
      <c r="F102" s="13"/>
      <c r="G102" s="88"/>
      <c r="H102" s="4"/>
      <c r="I102" s="4"/>
    </row>
    <row r="103" spans="1:9">
      <c r="A103" s="13"/>
      <c r="B103" s="13" t="str">
        <f>Start.listina!U35</f>
        <v/>
      </c>
      <c r="C103" s="13" t="str">
        <f>Start.listina!V35</f>
        <v xml:space="preserve"> </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Start.listina!AH36</f>
        <v>0</v>
      </c>
      <c r="B105" s="13" t="str">
        <f>Start.listina!I36</f>
        <v/>
      </c>
      <c r="C105" s="13" t="str">
        <f>Start.listina!J36</f>
        <v xml:space="preserve"> </v>
      </c>
      <c r="D105" s="13" t="str">
        <f>Start.listina!K36</f>
        <v xml:space="preserve"> </v>
      </c>
      <c r="E105" s="13" t="str">
        <f>Start.listina!L36</f>
        <v xml:space="preserve"> </v>
      </c>
      <c r="F105" s="13"/>
      <c r="G105" s="88" t="str">
        <f>IF(N(A105)&gt;0,VLOOKUP(A105,Body!$A$4:$F$259,5,0),"")</f>
        <v/>
      </c>
      <c r="H105" s="4" t="str">
        <f>IF(N(A105)&gt;0,VLOOKUP(A105,Body!$A$4:$F$259,6,0),"")</f>
        <v/>
      </c>
      <c r="I105" s="4" t="str">
        <f>IF(N(A105)&gt;0,VLOOKUP(A105,Body!$A$4:$F$259,2,0),"")</f>
        <v/>
      </c>
    </row>
    <row r="106" spans="1:9">
      <c r="A106" s="13"/>
      <c r="B106" s="13" t="str">
        <f>Start.listina!O36</f>
        <v/>
      </c>
      <c r="C106" s="13" t="str">
        <f>Start.listina!P36</f>
        <v xml:space="preserve"> </v>
      </c>
      <c r="D106" s="13" t="str">
        <f>Start.listina!Q36</f>
        <v xml:space="preserve"> </v>
      </c>
      <c r="E106" s="13" t="str">
        <f>Start.listina!R36</f>
        <v xml:space="preserve"> </v>
      </c>
      <c r="F106" s="13"/>
      <c r="G106" s="88"/>
      <c r="H106" s="4"/>
      <c r="I106" s="4"/>
    </row>
    <row r="107" spans="1:9">
      <c r="A107" s="13"/>
      <c r="B107" s="13" t="str">
        <f>Start.listina!U36</f>
        <v/>
      </c>
      <c r="C107" s="13" t="str">
        <f>Start.listina!V36</f>
        <v xml:space="preserve"> </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Start.listina!AH37</f>
        <v>0</v>
      </c>
      <c r="B109" s="13" t="str">
        <f>Start.listina!I37</f>
        <v/>
      </c>
      <c r="C109" s="13" t="str">
        <f>Start.listina!J37</f>
        <v xml:space="preserve"> </v>
      </c>
      <c r="D109" s="13" t="str">
        <f>Start.listina!K37</f>
        <v xml:space="preserve"> </v>
      </c>
      <c r="E109" s="13" t="str">
        <f>Start.listina!L37</f>
        <v xml:space="preserve"> </v>
      </c>
      <c r="F109" s="13"/>
      <c r="G109" s="88" t="str">
        <f>IF(N(A109)&gt;0,VLOOKUP(A109,Body!$A$4:$F$259,5,0),"")</f>
        <v/>
      </c>
      <c r="H109" s="4" t="str">
        <f>IF(N(A109)&gt;0,VLOOKUP(A109,Body!$A$4:$F$259,6,0),"")</f>
        <v/>
      </c>
      <c r="I109" s="4" t="str">
        <f>IF(N(A109)&gt;0,VLOOKUP(A109,Body!$A$4:$F$259,2,0),"")</f>
        <v/>
      </c>
    </row>
    <row r="110" spans="1:9">
      <c r="A110" s="13"/>
      <c r="B110" s="13" t="str">
        <f>Start.listina!O37</f>
        <v/>
      </c>
      <c r="C110" s="13" t="str">
        <f>Start.listina!P37</f>
        <v xml:space="preserve"> </v>
      </c>
      <c r="D110" s="13" t="str">
        <f>Start.listina!Q37</f>
        <v xml:space="preserve"> </v>
      </c>
      <c r="E110" s="13" t="str">
        <f>Start.listina!R37</f>
        <v xml:space="preserve"> </v>
      </c>
      <c r="F110" s="13"/>
      <c r="G110" s="88"/>
      <c r="H110" s="4"/>
      <c r="I110" s="4"/>
    </row>
    <row r="111" spans="1:9">
      <c r="A111" s="13"/>
      <c r="B111" s="13" t="str">
        <f>Start.listina!U37</f>
        <v/>
      </c>
      <c r="C111" s="13" t="str">
        <f>Start.listina!V37</f>
        <v xml:space="preserve"> </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Start.listina!AH38</f>
        <v>0</v>
      </c>
      <c r="B113" s="13" t="str">
        <f>Start.listina!I38</f>
        <v/>
      </c>
      <c r="C113" s="13" t="str">
        <f>Start.listina!J38</f>
        <v xml:space="preserve"> </v>
      </c>
      <c r="D113" s="13" t="str">
        <f>Start.listina!K38</f>
        <v xml:space="preserve"> </v>
      </c>
      <c r="E113" s="13" t="str">
        <f>Start.listina!L38</f>
        <v xml:space="preserve"> </v>
      </c>
      <c r="F113" s="13"/>
      <c r="G113" s="88" t="str">
        <f>IF(N(A113)&gt;0,VLOOKUP(A113,Body!$A$4:$F$259,5,0),"")</f>
        <v/>
      </c>
      <c r="H113" s="4" t="str">
        <f>IF(N(A113)&gt;0,VLOOKUP(A113,Body!$A$4:$F$259,6,0),"")</f>
        <v/>
      </c>
      <c r="I113" s="4" t="str">
        <f>IF(N(A113)&gt;0,VLOOKUP(A113,Body!$A$4:$F$259,2,0),"")</f>
        <v/>
      </c>
    </row>
    <row r="114" spans="1:9">
      <c r="A114" s="13"/>
      <c r="B114" s="13" t="str">
        <f>Start.listina!O38</f>
        <v/>
      </c>
      <c r="C114" s="13" t="str">
        <f>Start.listina!P38</f>
        <v xml:space="preserve"> </v>
      </c>
      <c r="D114" s="13" t="str">
        <f>Start.listina!Q38</f>
        <v xml:space="preserve"> </v>
      </c>
      <c r="E114" s="13" t="str">
        <f>Start.listina!R38</f>
        <v xml:space="preserve"> </v>
      </c>
      <c r="F114" s="13"/>
      <c r="G114" s="88"/>
      <c r="H114" s="4"/>
      <c r="I114" s="4"/>
    </row>
    <row r="115" spans="1:9">
      <c r="A115" s="13"/>
      <c r="B115" s="13" t="str">
        <f>Start.listina!U38</f>
        <v/>
      </c>
      <c r="C115" s="13" t="str">
        <f>Start.listina!V38</f>
        <v xml:space="preserve"> </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Start.listina!AH39</f>
        <v>0</v>
      </c>
      <c r="B117" s="13" t="str">
        <f>Start.listina!I39</f>
        <v/>
      </c>
      <c r="C117" s="195" t="str">
        <f>Start.listina!J39</f>
        <v xml:space="preserve"> </v>
      </c>
      <c r="D117" s="13" t="str">
        <f>Start.listina!K39</f>
        <v xml:space="preserve"> </v>
      </c>
      <c r="E117" s="13" t="str">
        <f>Start.listina!L39</f>
        <v xml:space="preserve"> </v>
      </c>
      <c r="F117" s="13"/>
      <c r="G117" s="88" t="str">
        <f>IF(N(A117)&gt;0,VLOOKUP(A117,Body!$A$4:$F$259,5,0),"")</f>
        <v/>
      </c>
      <c r="H117" s="4" t="str">
        <f>IF(N(A117)&gt;0,VLOOKUP(A117,Body!$A$4:$F$259,6,0),"")</f>
        <v/>
      </c>
      <c r="I117" s="4" t="str">
        <f>IF(N(A117)&gt;0,VLOOKUP(A117,Body!$A$4:$F$259,2,0),"")</f>
        <v/>
      </c>
    </row>
    <row r="118" spans="1:9">
      <c r="A118" s="13"/>
      <c r="B118" s="13" t="str">
        <f>Start.listina!O39</f>
        <v/>
      </c>
      <c r="C118" s="13" t="str">
        <f>Start.listina!P39</f>
        <v xml:space="preserve"> </v>
      </c>
      <c r="D118" s="13" t="str">
        <f>Start.listina!Q39</f>
        <v xml:space="preserve"> </v>
      </c>
      <c r="E118" s="13" t="str">
        <f>Start.listina!R39</f>
        <v xml:space="preserve"> </v>
      </c>
      <c r="F118" s="13"/>
      <c r="G118" s="88"/>
      <c r="H118" s="4"/>
      <c r="I118" s="4"/>
    </row>
    <row r="119" spans="1:9">
      <c r="A119" s="13"/>
      <c r="B119" s="13" t="str">
        <f>Start.listina!U39</f>
        <v/>
      </c>
      <c r="C119" s="13" t="str">
        <f>Start.listina!V39</f>
        <v xml:space="preserve"> </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Start.listina!AH40</f>
        <v>0</v>
      </c>
      <c r="B121" s="13" t="str">
        <f>Start.listina!I40</f>
        <v/>
      </c>
      <c r="C121" s="195" t="str">
        <f>Start.listina!J40</f>
        <v xml:space="preserve"> </v>
      </c>
      <c r="D121" s="13" t="str">
        <f>Start.listina!K40</f>
        <v xml:space="preserve"> </v>
      </c>
      <c r="E121" s="13" t="str">
        <f>Start.listina!L40</f>
        <v xml:space="preserve"> </v>
      </c>
      <c r="F121" s="13"/>
      <c r="G121" s="88" t="str">
        <f>IF(N(A121)&gt;0,VLOOKUP(A121,Body!$A$4:$F$259,5,0),"")</f>
        <v/>
      </c>
      <c r="H121" s="4" t="str">
        <f>IF(N(A121)&gt;0,VLOOKUP(A121,Body!$A$4:$F$259,6,0),"")</f>
        <v/>
      </c>
      <c r="I121" s="4" t="str">
        <f>IF(N(A121)&gt;0,VLOOKUP(A121,Body!$A$4:$F$259,2,0),"")</f>
        <v/>
      </c>
    </row>
    <row r="122" spans="1:9">
      <c r="A122" s="13"/>
      <c r="B122" s="13" t="str">
        <f>Start.listina!O40</f>
        <v/>
      </c>
      <c r="C122" s="13" t="str">
        <f>Start.listina!P40</f>
        <v xml:space="preserve"> </v>
      </c>
      <c r="D122" s="13" t="str">
        <f>Start.listina!Q40</f>
        <v xml:space="preserve"> </v>
      </c>
      <c r="E122" s="13" t="str">
        <f>Start.listina!R40</f>
        <v xml:space="preserve"> </v>
      </c>
      <c r="F122" s="13"/>
      <c r="G122" s="88"/>
      <c r="H122" s="4"/>
      <c r="I122" s="4"/>
    </row>
    <row r="123" spans="1:9">
      <c r="A123" s="13"/>
      <c r="B123" s="13" t="str">
        <f>Start.listina!U40</f>
        <v/>
      </c>
      <c r="C123" s="13" t="str">
        <f>Start.listina!V40</f>
        <v xml:space="preserve"> </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Start.listina!AH41</f>
        <v>0</v>
      </c>
      <c r="B125" s="13" t="str">
        <f>Start.listina!I41</f>
        <v/>
      </c>
      <c r="C125" s="195" t="str">
        <f>Start.listina!J41</f>
        <v xml:space="preserve"> </v>
      </c>
      <c r="D125" s="13" t="str">
        <f>Start.listina!K41</f>
        <v xml:space="preserve"> </v>
      </c>
      <c r="E125" s="13" t="str">
        <f>Start.listina!L41</f>
        <v xml:space="preserve"> </v>
      </c>
      <c r="F125" s="13"/>
      <c r="G125" s="88" t="str">
        <f>IF(N(A125)&gt;0,VLOOKUP(A125,Body!$A$4:$F$259,5,0),"")</f>
        <v/>
      </c>
      <c r="H125" s="4" t="str">
        <f>IF(N(A125)&gt;0,VLOOKUP(A125,Body!$A$4:$F$259,6,0),"")</f>
        <v/>
      </c>
      <c r="I125" s="4" t="str">
        <f>IF(N(A125)&gt;0,VLOOKUP(A125,Body!$A$4:$F$259,2,0),"")</f>
        <v/>
      </c>
    </row>
    <row r="126" spans="1:9">
      <c r="A126" s="13"/>
      <c r="B126" s="13" t="str">
        <f>Start.listina!O41</f>
        <v/>
      </c>
      <c r="C126" s="13" t="str">
        <f>Start.listina!P41</f>
        <v xml:space="preserve"> </v>
      </c>
      <c r="D126" s="13" t="str">
        <f>Start.listina!Q41</f>
        <v xml:space="preserve"> </v>
      </c>
      <c r="E126" s="13" t="str">
        <f>Start.listina!R41</f>
        <v xml:space="preserve"> </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Start.listina!AH42</f>
        <v>0</v>
      </c>
      <c r="B129" s="13" t="str">
        <f>Start.listina!I42</f>
        <v/>
      </c>
      <c r="C129" s="195" t="str">
        <f>Start.listina!J42</f>
        <v xml:space="preserve"> </v>
      </c>
      <c r="D129" s="13" t="str">
        <f>Start.listina!K42</f>
        <v xml:space="preserve"> </v>
      </c>
      <c r="E129" s="13" t="str">
        <f>Start.listina!L42</f>
        <v xml:space="preserve"> </v>
      </c>
      <c r="F129" s="13"/>
      <c r="G129" s="88" t="str">
        <f>IF(N(A129)&gt;0,VLOOKUP(A129,Body!$A$4:$F$259,5,0),"")</f>
        <v/>
      </c>
      <c r="H129" s="4" t="str">
        <f>IF(N(A129)&gt;0,VLOOKUP(A129,Body!$A$4:$F$259,6,0),"")</f>
        <v/>
      </c>
      <c r="I129" s="4" t="str">
        <f>IF(N(A129)&gt;0,VLOOKUP(A129,Body!$A$4:$F$259,2,0),"")</f>
        <v/>
      </c>
    </row>
    <row r="130" spans="1:9">
      <c r="A130" s="13"/>
      <c r="B130" s="13" t="str">
        <f>Start.listina!O42</f>
        <v/>
      </c>
      <c r="C130" s="13" t="str">
        <f>Start.listina!P42</f>
        <v xml:space="preserve"> </v>
      </c>
      <c r="D130" s="13" t="str">
        <f>Start.listina!Q42</f>
        <v xml:space="preserve"> </v>
      </c>
      <c r="E130" s="13" t="str">
        <f>Start.listina!R42</f>
        <v xml:space="preserve"> </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Start.listina!AH43</f>
        <v>0</v>
      </c>
      <c r="B133" s="13" t="str">
        <f>Start.listina!I43</f>
        <v/>
      </c>
      <c r="C133" s="195" t="str">
        <f>Start.listina!J43</f>
        <v xml:space="preserve"> </v>
      </c>
      <c r="D133" s="13" t="str">
        <f>Start.listina!K43</f>
        <v xml:space="preserve"> </v>
      </c>
      <c r="E133" s="13" t="str">
        <f>Start.listina!L43</f>
        <v xml:space="preserve"> </v>
      </c>
      <c r="F133" s="13"/>
      <c r="G133" s="88" t="str">
        <f>IF(N(A133)&gt;0,VLOOKUP(A133,Body!$A$4:$F$259,5,0),"")</f>
        <v/>
      </c>
      <c r="H133" s="4" t="str">
        <f>IF(N(A133)&gt;0,VLOOKUP(A133,Body!$A$4:$F$259,6,0),"")</f>
        <v/>
      </c>
      <c r="I133" s="4" t="str">
        <f>IF(N(A133)&gt;0,VLOOKUP(A133,Body!$A$4:$F$259,2,0),"")</f>
        <v/>
      </c>
    </row>
    <row r="134" spans="1:9">
      <c r="A134" s="13"/>
      <c r="B134" s="13" t="str">
        <f>Start.listina!O43</f>
        <v/>
      </c>
      <c r="C134" s="13" t="str">
        <f>Start.listina!P43</f>
        <v xml:space="preserve"> </v>
      </c>
      <c r="D134" s="13" t="str">
        <f>Start.listina!Q43</f>
        <v xml:space="preserve"> </v>
      </c>
      <c r="E134" s="13" t="str">
        <f>Start.listina!R43</f>
        <v xml:space="preserve"> </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Start.listina!AH44</f>
        <v>0</v>
      </c>
      <c r="B137" s="13" t="str">
        <f>Start.listina!I44</f>
        <v/>
      </c>
      <c r="C137" s="195" t="str">
        <f>Start.listina!J44</f>
        <v xml:space="preserve"> </v>
      </c>
      <c r="D137" s="13" t="str">
        <f>Start.listina!K44</f>
        <v xml:space="preserve"> </v>
      </c>
      <c r="E137" s="13" t="str">
        <f>Start.listina!L44</f>
        <v xml:space="preserve"> </v>
      </c>
      <c r="F137" s="13"/>
      <c r="G137" s="88" t="str">
        <f>IF(N(A137)&gt;0,VLOOKUP(A137,Body!$A$4:$F$259,5,0),"")</f>
        <v/>
      </c>
      <c r="H137" s="4" t="str">
        <f>IF(N(A137)&gt;0,VLOOKUP(A137,Body!$A$4:$F$259,6,0),"")</f>
        <v/>
      </c>
      <c r="I137" s="4" t="str">
        <f>IF(N(A137)&gt;0,VLOOKUP(A137,Body!$A$4:$F$259,2,0),"")</f>
        <v/>
      </c>
    </row>
    <row r="138" spans="1:9">
      <c r="A138" s="13"/>
      <c r="B138" s="13" t="str">
        <f>Start.listina!O44</f>
        <v/>
      </c>
      <c r="C138" s="13" t="str">
        <f>Start.listina!P44</f>
        <v xml:space="preserve"> </v>
      </c>
      <c r="D138" s="13" t="str">
        <f>Start.listina!Q44</f>
        <v xml:space="preserve"> </v>
      </c>
      <c r="E138" s="13" t="str">
        <f>Start.listina!R44</f>
        <v xml:space="preserve"> </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Start.listina!AH45</f>
        <v>0</v>
      </c>
      <c r="B141" s="13" t="str">
        <f>Start.listina!I45</f>
        <v/>
      </c>
      <c r="C141" s="195" t="str">
        <f>Start.listina!J45</f>
        <v xml:space="preserve"> </v>
      </c>
      <c r="D141" s="13" t="str">
        <f>Start.listina!K45</f>
        <v xml:space="preserve"> </v>
      </c>
      <c r="E141" s="13" t="str">
        <f>Start.listina!L45</f>
        <v xml:space="preserve"> </v>
      </c>
      <c r="F141" s="13"/>
      <c r="G141" s="88" t="str">
        <f>IF(N(A141)&gt;0,VLOOKUP(A141,Body!$A$4:$F$259,5,0),"")</f>
        <v/>
      </c>
      <c r="H141" s="4" t="str">
        <f>IF(N(A141)&gt;0,VLOOKUP(A141,Body!$A$4:$F$259,6,0),"")</f>
        <v/>
      </c>
      <c r="I141" s="4" t="str">
        <f>IF(N(A141)&gt;0,VLOOKUP(A141,Body!$A$4:$F$259,2,0),"")</f>
        <v/>
      </c>
    </row>
    <row r="142" spans="1:9">
      <c r="A142" s="13"/>
      <c r="B142" s="13" t="str">
        <f>Start.listina!O45</f>
        <v/>
      </c>
      <c r="C142" s="13" t="str">
        <f>Start.listina!P45</f>
        <v xml:space="preserve"> </v>
      </c>
      <c r="D142" s="13" t="str">
        <f>Start.listina!Q45</f>
        <v xml:space="preserve"> </v>
      </c>
      <c r="E142" s="13" t="str">
        <f>Start.listina!R45</f>
        <v xml:space="preserve"> </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Start.listina!AH46</f>
        <v>0</v>
      </c>
      <c r="B145" s="13" t="str">
        <f>Start.listina!I46</f>
        <v/>
      </c>
      <c r="C145" s="195" t="str">
        <f>Start.listina!J46</f>
        <v xml:space="preserve"> </v>
      </c>
      <c r="D145" s="13" t="str">
        <f>Start.listina!K46</f>
        <v xml:space="preserve"> </v>
      </c>
      <c r="E145" s="13" t="str">
        <f>Start.listina!L46</f>
        <v xml:space="preserve"> </v>
      </c>
      <c r="F145" s="13"/>
      <c r="G145" s="88" t="str">
        <f>IF(N(A145)&gt;0,VLOOKUP(A145,Body!$A$4:$F$259,5,0),"")</f>
        <v/>
      </c>
      <c r="H145" s="4" t="str">
        <f>IF(N(A145)&gt;0,VLOOKUP(A145,Body!$A$4:$F$259,6,0),"")</f>
        <v/>
      </c>
      <c r="I145" s="4" t="str">
        <f>IF(N(A145)&gt;0,VLOOKUP(A145,Body!$A$4:$F$259,2,0),"")</f>
        <v/>
      </c>
    </row>
    <row r="146" spans="1:9">
      <c r="A146" s="13"/>
      <c r="B146" s="13" t="str">
        <f>Start.listina!O46</f>
        <v/>
      </c>
      <c r="C146" s="13" t="str">
        <f>Start.listina!P46</f>
        <v xml:space="preserve"> </v>
      </c>
      <c r="D146" s="13" t="str">
        <f>Start.listina!Q46</f>
        <v xml:space="preserve"> </v>
      </c>
      <c r="E146" s="13" t="str">
        <f>Start.listina!R46</f>
        <v xml:space="preserve"> </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Start.listina!AH47</f>
        <v>0</v>
      </c>
      <c r="B149" s="13" t="str">
        <f>Start.listina!I47</f>
        <v/>
      </c>
      <c r="C149" s="195" t="str">
        <f>Start.listina!J47</f>
        <v xml:space="preserve"> </v>
      </c>
      <c r="D149" s="13" t="str">
        <f>Start.listina!K47</f>
        <v xml:space="preserve"> </v>
      </c>
      <c r="E149" s="13" t="str">
        <f>Start.listina!L47</f>
        <v xml:space="preserve"> </v>
      </c>
      <c r="F149" s="13"/>
      <c r="G149" s="88" t="str">
        <f>IF(N(A149)&gt;0,VLOOKUP(A149,Body!$A$4:$F$259,5,0),"")</f>
        <v/>
      </c>
      <c r="H149" s="4" t="str">
        <f>IF(N(A149)&gt;0,VLOOKUP(A149,Body!$A$4:$F$259,6,0),"")</f>
        <v/>
      </c>
      <c r="I149" s="4" t="str">
        <f>IF(N(A149)&gt;0,VLOOKUP(A149,Body!$A$4:$F$259,2,0),"")</f>
        <v/>
      </c>
    </row>
    <row r="150" spans="1:9">
      <c r="A150" s="13"/>
      <c r="B150" s="13" t="str">
        <f>Start.listina!O47</f>
        <v/>
      </c>
      <c r="C150" s="13" t="str">
        <f>Start.listina!P47</f>
        <v xml:space="preserve"> </v>
      </c>
      <c r="D150" s="13" t="str">
        <f>Start.listina!Q47</f>
        <v xml:space="preserve"> </v>
      </c>
      <c r="E150" s="13" t="str">
        <f>Start.listina!R47</f>
        <v xml:space="preserve"> </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0</v>
      </c>
      <c r="B153" s="13" t="str">
        <f>Start.listina!I48</f>
        <v/>
      </c>
      <c r="C153" s="195" t="str">
        <f>Start.listina!J48</f>
        <v xml:space="preserve"> </v>
      </c>
      <c r="D153" s="13" t="str">
        <f>Start.listina!K48</f>
        <v xml:space="preserve"> </v>
      </c>
      <c r="E153" s="13" t="str">
        <f>Start.listina!L48</f>
        <v xml:space="preserve"> </v>
      </c>
      <c r="F153" s="13"/>
      <c r="G153" s="88" t="str">
        <f>IF(N(A153)&gt;0,VLOOKUP(A153,Body!$A$4:$F$259,5,0),"")</f>
        <v/>
      </c>
      <c r="H153" s="4" t="str">
        <f>IF(N(A153)&gt;0,VLOOKUP(A153,Body!$A$4:$F$259,6,0),"")</f>
        <v/>
      </c>
      <c r="I153" s="4" t="str">
        <f>IF(N(A153)&gt;0,VLOOKUP(A153,Body!$A$4:$F$259,2,0),"")</f>
        <v/>
      </c>
    </row>
    <row r="154" spans="1:9">
      <c r="A154" s="13"/>
      <c r="B154" s="13" t="str">
        <f>Start.listina!O48</f>
        <v/>
      </c>
      <c r="C154" s="13" t="str">
        <f>Start.listina!P48</f>
        <v xml:space="preserve"> </v>
      </c>
      <c r="D154" s="13" t="str">
        <f>Start.listina!Q48</f>
        <v xml:space="preserve"> </v>
      </c>
      <c r="E154" s="13" t="str">
        <f>Start.listina!R48</f>
        <v xml:space="preserve"> </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0</v>
      </c>
      <c r="B157" s="13" t="str">
        <f>Start.listina!I49</f>
        <v/>
      </c>
      <c r="C157" s="195" t="str">
        <f>Start.listina!J49</f>
        <v xml:space="preserve"> </v>
      </c>
      <c r="D157" s="13" t="str">
        <f>Start.listina!K49</f>
        <v xml:space="preserve"> </v>
      </c>
      <c r="E157" s="13" t="str">
        <f>Start.listina!L49</f>
        <v xml:space="preserve"> </v>
      </c>
      <c r="F157" s="13"/>
      <c r="G157" s="88" t="str">
        <f>IF(N(A157)&gt;0,VLOOKUP(A157,Body!$A$4:$F$259,5,0),"")</f>
        <v/>
      </c>
      <c r="H157" s="4" t="str">
        <f>IF(N(A157)&gt;0,VLOOKUP(A157,Body!$A$4:$F$259,6,0),"")</f>
        <v/>
      </c>
      <c r="I157" s="4" t="str">
        <f>IF(N(A157)&gt;0,VLOOKUP(A157,Body!$A$4:$F$259,2,0),"")</f>
        <v/>
      </c>
    </row>
    <row r="158" spans="1:9">
      <c r="A158" s="13"/>
      <c r="B158" s="13" t="str">
        <f>Start.listina!O49</f>
        <v/>
      </c>
      <c r="C158" s="13" t="str">
        <f>Start.listina!P49</f>
        <v xml:space="preserve"> </v>
      </c>
      <c r="D158" s="13" t="str">
        <f>Start.listina!Q49</f>
        <v xml:space="preserve"> </v>
      </c>
      <c r="E158" s="13" t="str">
        <f>Start.listina!R49</f>
        <v xml:space="preserve"> </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0</v>
      </c>
      <c r="B161" s="13" t="str">
        <f>Start.listina!I50</f>
        <v/>
      </c>
      <c r="C161" s="195" t="str">
        <f>Start.listina!J50</f>
        <v xml:space="preserve"> </v>
      </c>
      <c r="D161" s="13" t="str">
        <f>Start.listina!K50</f>
        <v xml:space="preserve"> </v>
      </c>
      <c r="E161" s="13" t="str">
        <f>Start.listina!L50</f>
        <v xml:space="preserve"> </v>
      </c>
      <c r="F161" s="13"/>
      <c r="G161" s="88" t="str">
        <f>IF(N(A161)&gt;0,VLOOKUP(A161,Body!$A$4:$F$259,5,0),"")</f>
        <v/>
      </c>
      <c r="H161" s="4" t="str">
        <f>IF(N(A161)&gt;0,VLOOKUP(A161,Body!$A$4:$F$259,6,0),"")</f>
        <v/>
      </c>
      <c r="I161" s="4" t="str">
        <f>IF(N(A161)&gt;0,VLOOKUP(A161,Body!$A$4:$F$259,2,0),"")</f>
        <v/>
      </c>
    </row>
    <row r="162" spans="1:9">
      <c r="A162" s="13"/>
      <c r="B162" s="13" t="str">
        <f>Start.listina!O50</f>
        <v/>
      </c>
      <c r="C162" s="13" t="str">
        <f>Start.listina!P50</f>
        <v xml:space="preserve"> </v>
      </c>
      <c r="D162" s="13" t="str">
        <f>Start.listina!Q50</f>
        <v xml:space="preserve"> </v>
      </c>
      <c r="E162" s="13" t="str">
        <f>Start.listina!R50</f>
        <v xml:space="preserve"> </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0</v>
      </c>
      <c r="B165" s="13" t="str">
        <f>Start.listina!I51</f>
        <v/>
      </c>
      <c r="C165" s="195" t="str">
        <f>Start.listina!J51</f>
        <v xml:space="preserve"> </v>
      </c>
      <c r="D165" s="13" t="str">
        <f>Start.listina!K51</f>
        <v xml:space="preserve"> </v>
      </c>
      <c r="E165" s="13" t="str">
        <f>Start.listina!L51</f>
        <v xml:space="preserve"> </v>
      </c>
      <c r="F165" s="13"/>
      <c r="G165" s="88" t="str">
        <f>IF(N(A165)&gt;0,VLOOKUP(A165,Body!$A$4:$F$259,5,0),"")</f>
        <v/>
      </c>
      <c r="H165" s="4" t="str">
        <f>IF(N(A165)&gt;0,VLOOKUP(A165,Body!$A$4:$F$259,6,0),"")</f>
        <v/>
      </c>
      <c r="I165" s="4" t="str">
        <f>IF(N(A165)&gt;0,VLOOKUP(A165,Body!$A$4:$F$259,2,0),"")</f>
        <v/>
      </c>
    </row>
    <row r="166" spans="1:9">
      <c r="A166" s="13"/>
      <c r="B166" s="13" t="str">
        <f>Start.listina!O51</f>
        <v/>
      </c>
      <c r="C166" s="13" t="str">
        <f>Start.listina!P51</f>
        <v xml:space="preserve"> </v>
      </c>
      <c r="D166" s="13" t="str">
        <f>Start.listina!Q51</f>
        <v xml:space="preserve"> </v>
      </c>
      <c r="E166" s="13" t="str">
        <f>Start.listina!R51</f>
        <v xml:space="preserve"> </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0</v>
      </c>
      <c r="B169" s="13" t="str">
        <f>Start.listina!I52</f>
        <v/>
      </c>
      <c r="C169" s="195" t="str">
        <f>Start.listina!J52</f>
        <v xml:space="preserve"> </v>
      </c>
      <c r="D169" s="13" t="str">
        <f>Start.listina!K52</f>
        <v xml:space="preserve"> </v>
      </c>
      <c r="E169" s="13" t="str">
        <f>Start.listina!L52</f>
        <v xml:space="preserve"> </v>
      </c>
      <c r="F169" s="13"/>
      <c r="G169" s="88" t="str">
        <f>IF(N(A169)&gt;0,VLOOKUP(A169,Body!$A$4:$F$259,5,0),"")</f>
        <v/>
      </c>
      <c r="H169" s="4" t="str">
        <f>IF(N(A169)&gt;0,VLOOKUP(A169,Body!$A$4:$F$259,6,0),"")</f>
        <v/>
      </c>
      <c r="I169" s="4" t="str">
        <f>IF(N(A169)&gt;0,VLOOKUP(A169,Body!$A$4:$F$259,2,0),"")</f>
        <v/>
      </c>
    </row>
    <row r="170" spans="1:9">
      <c r="A170" s="13"/>
      <c r="B170" s="13" t="str">
        <f>Start.listina!O52</f>
        <v/>
      </c>
      <c r="C170" s="13" t="str">
        <f>Start.listina!P52</f>
        <v xml:space="preserve"> </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0</v>
      </c>
      <c r="B173" s="13" t="str">
        <f>Start.listina!I53</f>
        <v/>
      </c>
      <c r="C173" s="195" t="str">
        <f>Start.listina!J53</f>
        <v xml:space="preserve"> </v>
      </c>
      <c r="D173" s="13" t="str">
        <f>Start.listina!K53</f>
        <v xml:space="preserve"> </v>
      </c>
      <c r="E173" s="13" t="str">
        <f>Start.listina!L53</f>
        <v xml:space="preserve"> </v>
      </c>
      <c r="F173" s="13"/>
      <c r="G173" s="88" t="str">
        <f>IF(N(A173)&gt;0,VLOOKUP(A173,Body!$A$4:$F$259,5,0),"")</f>
        <v/>
      </c>
      <c r="H173" s="4" t="str">
        <f>IF(N(A173)&gt;0,VLOOKUP(A173,Body!$A$4:$F$259,6,0),"")</f>
        <v/>
      </c>
      <c r="I173" s="4" t="str">
        <f>IF(N(A173)&gt;0,VLOOKUP(A173,Body!$A$4:$F$259,2,0),"")</f>
        <v/>
      </c>
    </row>
    <row r="174" spans="1:9">
      <c r="A174" s="13"/>
      <c r="B174" s="13" t="str">
        <f>Start.listina!O53</f>
        <v/>
      </c>
      <c r="C174" s="13" t="str">
        <f>Start.listina!P53</f>
        <v xml:space="preserve"> </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0</v>
      </c>
      <c r="B177" s="13" t="str">
        <f>Start.listina!I54</f>
        <v/>
      </c>
      <c r="C177" s="195" t="str">
        <f>Start.listina!J54</f>
        <v xml:space="preserve"> </v>
      </c>
      <c r="D177" s="13" t="str">
        <f>Start.listina!K54</f>
        <v xml:space="preserve"> </v>
      </c>
      <c r="E177" s="13" t="str">
        <f>Start.listina!L54</f>
        <v xml:space="preserve"> </v>
      </c>
      <c r="F177" s="13"/>
      <c r="G177" s="88" t="str">
        <f>IF(N(A177)&gt;0,VLOOKUP(A177,Body!$A$4:$F$259,5,0),"")</f>
        <v/>
      </c>
      <c r="H177" s="4" t="str">
        <f>IF(N(A177)&gt;0,VLOOKUP(A177,Body!$A$4:$F$259,6,0),"")</f>
        <v/>
      </c>
      <c r="I177" s="4" t="str">
        <f>IF(N(A177)&gt;0,VLOOKUP(A177,Body!$A$4:$F$259,2,0),"")</f>
        <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2013-05-25T10:18:48Z</cp:lastPrinted>
  <dcterms:created xsi:type="dcterms:W3CDTF">1998-08-08T11:38:32Z</dcterms:created>
  <dcterms:modified xsi:type="dcterms:W3CDTF">2013-05-28T06:34:13Z</dcterms:modified>
  <cp:category>PETANQUE</cp:category>
</cp:coreProperties>
</file>